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ocuments\NewBird\Michigan\"/>
    </mc:Choice>
  </mc:AlternateContent>
  <xr:revisionPtr revIDLastSave="0" documentId="13_ncr:1_{26E2CCA7-C8E6-484B-87CB-5B5DD59E125A}" xr6:coauthVersionLast="47" xr6:coauthVersionMax="47" xr10:uidLastSave="{00000000-0000-0000-0000-000000000000}"/>
  <bookViews>
    <workbookView xWindow="28680" yWindow="-120" windowWidth="29040" windowHeight="15720" tabRatio="816" firstSheet="1" activeTab="2" xr2:uid="{00000000-000D-0000-FFFF-FFFF00000000}"/>
  </bookViews>
  <sheets>
    <sheet name="Dashboard" sheetId="18" state="hidden" r:id="rId1"/>
    <sheet name="Results" sheetId="25" r:id="rId2"/>
    <sheet name="Score Cards" sheetId="7" r:id="rId3"/>
    <sheet name="Contact-Player Info" sheetId="21" state="hidden" r:id="rId4"/>
    <sheet name="ScoringData" sheetId="15" state="hidden" r:id="rId5"/>
  </sheets>
  <definedNames>
    <definedName name="_xlnm._FilterDatabase" localSheetId="3" hidden="1">'Contact-Player Info'!#REF!</definedName>
    <definedName name="_xlnm._FilterDatabase" localSheetId="1" hidden="1">Results!$B$12:$S$28</definedName>
    <definedName name="_xlnm._FilterDatabase" localSheetId="2" hidden="1">'Contact-Player Info'!#REF!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98" i="7" l="1"/>
  <c r="V33" i="7"/>
  <c r="AA21" i="7"/>
  <c r="V21" i="7" s="1"/>
  <c r="AA20" i="7"/>
  <c r="V20" i="7" s="1"/>
  <c r="AA19" i="7"/>
  <c r="V19" i="7" s="1"/>
  <c r="AA18" i="7"/>
  <c r="V18" i="7"/>
  <c r="AA17" i="7"/>
  <c r="V17" i="7" s="1"/>
  <c r="AA16" i="7"/>
  <c r="V16" i="7" s="1"/>
  <c r="AA15" i="7"/>
  <c r="V15" i="7" s="1"/>
  <c r="AA14" i="7"/>
  <c r="V14" i="7" s="1"/>
  <c r="AA13" i="7"/>
  <c r="V13" i="7" s="1"/>
  <c r="AA11" i="7"/>
  <c r="V11" i="7"/>
  <c r="AA10" i="7"/>
  <c r="V10" i="7" s="1"/>
  <c r="AA9" i="7"/>
  <c r="V9" i="7"/>
  <c r="AA8" i="7"/>
  <c r="V8" i="7" s="1"/>
  <c r="AA7" i="7"/>
  <c r="V7" i="7" s="1"/>
  <c r="AA6" i="7"/>
  <c r="V6" i="7" s="1"/>
  <c r="F13" i="21"/>
  <c r="D19" i="25"/>
  <c r="G19" i="25"/>
  <c r="K19" i="25"/>
  <c r="O19" i="25"/>
  <c r="Q19" i="25"/>
  <c r="R19" i="25"/>
  <c r="D16" i="25"/>
  <c r="G16" i="25"/>
  <c r="K16" i="25"/>
  <c r="O16" i="25"/>
  <c r="Q16" i="25"/>
  <c r="R16" i="25"/>
  <c r="D17" i="25"/>
  <c r="G17" i="25"/>
  <c r="K17" i="25"/>
  <c r="O17" i="25"/>
  <c r="Q17" i="25"/>
  <c r="R17" i="25"/>
  <c r="D15" i="25"/>
  <c r="G15" i="25"/>
  <c r="K15" i="25"/>
  <c r="O15" i="25"/>
  <c r="Q15" i="25"/>
  <c r="R15" i="25"/>
  <c r="D23" i="25"/>
  <c r="G23" i="25"/>
  <c r="K23" i="25"/>
  <c r="O23" i="25"/>
  <c r="Q23" i="25"/>
  <c r="R23" i="25"/>
  <c r="D26" i="25"/>
  <c r="G26" i="25"/>
  <c r="K26" i="25"/>
  <c r="O26" i="25"/>
  <c r="Q26" i="25"/>
  <c r="R26" i="25"/>
  <c r="D22" i="25"/>
  <c r="G22" i="25"/>
  <c r="K22" i="25"/>
  <c r="O22" i="25"/>
  <c r="Q22" i="25"/>
  <c r="R22" i="25"/>
  <c r="D25" i="25"/>
  <c r="G25" i="25"/>
  <c r="K25" i="25"/>
  <c r="O25" i="25"/>
  <c r="Q25" i="25"/>
  <c r="R25" i="25"/>
  <c r="D20" i="25"/>
  <c r="G20" i="25"/>
  <c r="K20" i="25"/>
  <c r="O20" i="25"/>
  <c r="Q20" i="25"/>
  <c r="R20" i="25"/>
  <c r="D28" i="25"/>
  <c r="G28" i="25"/>
  <c r="K28" i="25"/>
  <c r="O28" i="25"/>
  <c r="Q28" i="25"/>
  <c r="R28" i="25"/>
  <c r="D13" i="25"/>
  <c r="G13" i="25"/>
  <c r="K13" i="25"/>
  <c r="O13" i="25"/>
  <c r="Q13" i="25"/>
  <c r="R13" i="25"/>
  <c r="D18" i="25"/>
  <c r="G18" i="25"/>
  <c r="K18" i="25"/>
  <c r="O18" i="25"/>
  <c r="Q18" i="25"/>
  <c r="R18" i="25"/>
  <c r="D27" i="25"/>
  <c r="G27" i="25"/>
  <c r="K27" i="25"/>
  <c r="O27" i="25"/>
  <c r="Q27" i="25"/>
  <c r="R27" i="25"/>
  <c r="D24" i="25"/>
  <c r="G24" i="25"/>
  <c r="K24" i="25"/>
  <c r="O24" i="25"/>
  <c r="Q24" i="25"/>
  <c r="R24" i="25"/>
  <c r="D21" i="25"/>
  <c r="G21" i="25"/>
  <c r="K21" i="25"/>
  <c r="O21" i="25"/>
  <c r="Q21" i="25"/>
  <c r="R21" i="25"/>
  <c r="D14" i="25"/>
  <c r="G14" i="25"/>
  <c r="K14" i="25"/>
  <c r="O14" i="25"/>
  <c r="Q14" i="25"/>
  <c r="R14" i="25"/>
  <c r="AA128" i="7"/>
  <c r="V128" i="7" s="1"/>
  <c r="AA126" i="7"/>
  <c r="V126" i="7" s="1"/>
  <c r="AA121" i="7"/>
  <c r="V121" i="7" s="1"/>
  <c r="AA130" i="7"/>
  <c r="V130" i="7" s="1"/>
  <c r="AA109" i="7"/>
  <c r="V109" i="7" s="1"/>
  <c r="AA108" i="7"/>
  <c r="V108" i="7" s="1"/>
  <c r="AA101" i="7"/>
  <c r="V101" i="7" s="1"/>
  <c r="AA94" i="7"/>
  <c r="V94" i="7" s="1"/>
  <c r="AA83" i="7"/>
  <c r="V83" i="7" s="1"/>
  <c r="AA75" i="7"/>
  <c r="V75" i="7" s="1"/>
  <c r="AA82" i="7"/>
  <c r="V82" i="7" s="1"/>
  <c r="AA80" i="7"/>
  <c r="V80" i="7" s="1"/>
  <c r="AA72" i="7"/>
  <c r="V72" i="7" s="1"/>
  <c r="AA63" i="7"/>
  <c r="AA62" i="7"/>
  <c r="AA55" i="7"/>
  <c r="AA12" i="7"/>
  <c r="H20" i="21"/>
  <c r="G20" i="21"/>
  <c r="F20" i="21"/>
  <c r="H19" i="21"/>
  <c r="G19" i="21"/>
  <c r="F19" i="21"/>
  <c r="H18" i="21"/>
  <c r="G18" i="21"/>
  <c r="F18" i="21"/>
  <c r="H17" i="21"/>
  <c r="G17" i="21"/>
  <c r="H16" i="21"/>
  <c r="G16" i="21"/>
  <c r="F16" i="21"/>
  <c r="H15" i="21"/>
  <c r="G15" i="21"/>
  <c r="F15" i="21"/>
  <c r="H14" i="21"/>
  <c r="G14" i="21"/>
  <c r="F14" i="21"/>
  <c r="H13" i="21"/>
  <c r="G13" i="21"/>
  <c r="H12" i="21"/>
  <c r="G12" i="21"/>
  <c r="F12" i="21"/>
  <c r="H11" i="21"/>
  <c r="G11" i="21"/>
  <c r="F11" i="21"/>
  <c r="H10" i="21"/>
  <c r="F10" i="21"/>
  <c r="H9" i="21"/>
  <c r="G9" i="21"/>
  <c r="F9" i="21"/>
  <c r="H8" i="21"/>
  <c r="G8" i="21"/>
  <c r="F8" i="21"/>
  <c r="H7" i="21"/>
  <c r="G7" i="21"/>
  <c r="F7" i="21"/>
  <c r="H6" i="21"/>
  <c r="G6" i="21"/>
  <c r="F6" i="21"/>
  <c r="H5" i="21"/>
  <c r="G5" i="21"/>
  <c r="F5" i="21"/>
  <c r="H24" i="25"/>
  <c r="P24" i="25"/>
  <c r="H21" i="25"/>
  <c r="P21" i="25"/>
  <c r="L21" i="25"/>
  <c r="L24" i="25"/>
  <c r="Z10" i="7"/>
  <c r="Z33" i="7" s="1"/>
  <c r="Z54" i="7" s="1"/>
  <c r="Z74" i="7" s="1"/>
  <c r="Z100" i="7" s="1"/>
  <c r="Z122" i="7" s="1"/>
  <c r="D8" i="25"/>
  <c r="E8" i="25"/>
  <c r="F8" i="25"/>
  <c r="G8" i="25"/>
  <c r="H7" i="25"/>
  <c r="AA124" i="7"/>
  <c r="V124" i="7" s="1"/>
  <c r="AA131" i="7"/>
  <c r="V131" i="7" s="1"/>
  <c r="AA129" i="7"/>
  <c r="V129" i="7" s="1"/>
  <c r="AA116" i="7"/>
  <c r="V116" i="7" s="1"/>
  <c r="AA120" i="7"/>
  <c r="V120" i="7" s="1"/>
  <c r="AA127" i="7"/>
  <c r="V127" i="7" s="1"/>
  <c r="AA118" i="7"/>
  <c r="V118" i="7" s="1"/>
  <c r="AA119" i="7"/>
  <c r="V119" i="7" s="1"/>
  <c r="AA125" i="7"/>
  <c r="V125" i="7" s="1"/>
  <c r="AA123" i="7"/>
  <c r="V123" i="7" s="1"/>
  <c r="AA117" i="7"/>
  <c r="V117" i="7" s="1"/>
  <c r="AA122" i="7"/>
  <c r="V122" i="7" s="1"/>
  <c r="AA100" i="7"/>
  <c r="V100" i="7" s="1"/>
  <c r="AA99" i="7"/>
  <c r="V99" i="7" s="1"/>
  <c r="AA106" i="7"/>
  <c r="V106" i="7" s="1"/>
  <c r="AA97" i="7"/>
  <c r="V97" i="7" s="1"/>
  <c r="AA104" i="7"/>
  <c r="V104" i="7" s="1"/>
  <c r="AA95" i="7"/>
  <c r="V95" i="7" s="1"/>
  <c r="AA102" i="7"/>
  <c r="V102" i="7" s="1"/>
  <c r="AA107" i="7"/>
  <c r="V107" i="7" s="1"/>
  <c r="AA98" i="7"/>
  <c r="AA105" i="7"/>
  <c r="V105" i="7" s="1"/>
  <c r="AA96" i="7"/>
  <c r="V96" i="7" s="1"/>
  <c r="AA103" i="7"/>
  <c r="V103" i="7" s="1"/>
  <c r="AA74" i="7"/>
  <c r="V74" i="7" s="1"/>
  <c r="AA85" i="7"/>
  <c r="V85" i="7" s="1"/>
  <c r="AA76" i="7"/>
  <c r="V76" i="7" s="1"/>
  <c r="AA87" i="7"/>
  <c r="V87" i="7" s="1"/>
  <c r="AA78" i="7"/>
  <c r="V78" i="7" s="1"/>
  <c r="AA77" i="7"/>
  <c r="V77" i="7" s="1"/>
  <c r="AA84" i="7"/>
  <c r="V84" i="7" s="1"/>
  <c r="AA79" i="7"/>
  <c r="V79" i="7" s="1"/>
  <c r="AA86" i="7"/>
  <c r="V86" i="7" s="1"/>
  <c r="AA73" i="7"/>
  <c r="V73" i="7" s="1"/>
  <c r="AA81" i="7"/>
  <c r="V81" i="7" s="1"/>
  <c r="AA50" i="7"/>
  <c r="AA61" i="7"/>
  <c r="AA60" i="7"/>
  <c r="AA65" i="7"/>
  <c r="AA64" i="7"/>
  <c r="AA58" i="7"/>
  <c r="AA59" i="7"/>
  <c r="AA53" i="7"/>
  <c r="AA52" i="7"/>
  <c r="AA57" i="7"/>
  <c r="AA56" i="7"/>
  <c r="AA54" i="7"/>
  <c r="AA51" i="7"/>
  <c r="H5" i="25"/>
  <c r="H6" i="25"/>
  <c r="H4" i="25"/>
  <c r="C8" i="25"/>
  <c r="H14" i="25"/>
  <c r="H8" i="25"/>
  <c r="Z12" i="7"/>
  <c r="Z29" i="7" s="1"/>
  <c r="Z18" i="7"/>
  <c r="Z31" i="7"/>
  <c r="AA31" i="7" s="1"/>
  <c r="V31" i="7" s="1"/>
  <c r="Z21" i="7"/>
  <c r="Z43" i="7" s="1"/>
  <c r="Z17" i="7"/>
  <c r="Z28" i="7" s="1"/>
  <c r="L14" i="25"/>
  <c r="L20" i="25"/>
  <c r="L16" i="25"/>
  <c r="H18" i="25"/>
  <c r="P18" i="25"/>
  <c r="H27" i="25"/>
  <c r="P27" i="25"/>
  <c r="H23" i="25"/>
  <c r="P23" i="25"/>
  <c r="H15" i="25"/>
  <c r="P15" i="25"/>
  <c r="H25" i="25"/>
  <c r="P25" i="25"/>
  <c r="H13" i="25"/>
  <c r="P13" i="25"/>
  <c r="H26" i="25"/>
  <c r="P26" i="25"/>
  <c r="H22" i="25"/>
  <c r="P22" i="25"/>
  <c r="H16" i="25"/>
  <c r="P16" i="25"/>
  <c r="L22" i="25"/>
  <c r="P14" i="25"/>
  <c r="H17" i="25"/>
  <c r="P17" i="25"/>
  <c r="H28" i="25"/>
  <c r="P28" i="25"/>
  <c r="H20" i="25"/>
  <c r="P20" i="25"/>
  <c r="H19" i="25"/>
  <c r="P19" i="25"/>
  <c r="L23" i="25"/>
  <c r="L15" i="25"/>
  <c r="L25" i="25"/>
  <c r="L13" i="25"/>
  <c r="L26" i="25"/>
  <c r="L27" i="25"/>
  <c r="L17" i="25"/>
  <c r="L18" i="25"/>
  <c r="L28" i="25"/>
  <c r="L19" i="25"/>
  <c r="Z19" i="7"/>
  <c r="Z39" i="7"/>
  <c r="Z53" i="7" s="1"/>
  <c r="Z86" i="7" s="1"/>
  <c r="Z106" i="7" s="1"/>
  <c r="Z123" i="7" s="1"/>
  <c r="Z9" i="7"/>
  <c r="Z34" i="7" s="1"/>
  <c r="Z8" i="7"/>
  <c r="Z42" i="7"/>
  <c r="AA42" i="7" s="1"/>
  <c r="V42" i="7" s="1"/>
  <c r="Z6" i="7"/>
  <c r="Z37" i="7" s="1"/>
  <c r="Z7" i="7"/>
  <c r="Z30" i="7"/>
  <c r="AA30" i="7" s="1"/>
  <c r="V30" i="7" s="1"/>
  <c r="Z13" i="7"/>
  <c r="Z38" i="7" s="1"/>
  <c r="Z11" i="7"/>
  <c r="Z41" i="7"/>
  <c r="AA41" i="7" s="1"/>
  <c r="V41" i="7" s="1"/>
  <c r="Z16" i="7"/>
  <c r="Z36" i="7" s="1"/>
  <c r="Z14" i="7"/>
  <c r="Z50" i="7" s="1"/>
  <c r="Z72" i="7" s="1"/>
  <c r="Z94" i="7" s="1"/>
  <c r="Z128" i="7" s="1"/>
  <c r="Z40" i="7"/>
  <c r="AA40" i="7" s="1"/>
  <c r="V40" i="7" s="1"/>
  <c r="Z15" i="7"/>
  <c r="Z51" i="7" s="1"/>
  <c r="Z80" i="7" s="1"/>
  <c r="Z102" i="7" s="1"/>
  <c r="Z130" i="7" s="1"/>
  <c r="E13" i="15"/>
  <c r="C2" i="15"/>
  <c r="C8" i="15"/>
  <c r="C14" i="15"/>
  <c r="C20" i="15"/>
  <c r="C26" i="15"/>
  <c r="C32" i="15"/>
  <c r="C62" i="15"/>
  <c r="C68" i="15"/>
  <c r="C74" i="15"/>
  <c r="C80" i="15"/>
  <c r="C86" i="15"/>
  <c r="C92" i="15"/>
  <c r="C3" i="15"/>
  <c r="C9" i="15"/>
  <c r="C15" i="15"/>
  <c r="C21" i="15"/>
  <c r="C27" i="15"/>
  <c r="C33" i="15"/>
  <c r="C63" i="15"/>
  <c r="C69" i="15"/>
  <c r="C75" i="15"/>
  <c r="C81" i="15"/>
  <c r="C87" i="15"/>
  <c r="C93" i="15"/>
  <c r="C4" i="15"/>
  <c r="C10" i="15"/>
  <c r="C16" i="15"/>
  <c r="C22" i="15"/>
  <c r="C28" i="15"/>
  <c r="C34" i="15"/>
  <c r="C64" i="15"/>
  <c r="C70" i="15"/>
  <c r="C76" i="15"/>
  <c r="C82" i="15"/>
  <c r="C88" i="15"/>
  <c r="C94" i="15"/>
  <c r="C38" i="15"/>
  <c r="C39" i="15"/>
  <c r="C40" i="15"/>
  <c r="C41" i="15"/>
  <c r="C42" i="15"/>
  <c r="C43" i="15"/>
  <c r="C44" i="15"/>
  <c r="C45" i="15"/>
  <c r="C46" i="15"/>
  <c r="C47" i="15"/>
  <c r="C48" i="15"/>
  <c r="C49" i="15"/>
  <c r="C50" i="15"/>
  <c r="C51" i="15"/>
  <c r="C52" i="15"/>
  <c r="C53" i="15"/>
  <c r="C54" i="15"/>
  <c r="C55" i="15"/>
  <c r="C56" i="15"/>
  <c r="C57" i="15"/>
  <c r="C58" i="15"/>
  <c r="C59" i="15"/>
  <c r="C60" i="15"/>
  <c r="C61" i="15"/>
  <c r="C5" i="15"/>
  <c r="C11" i="15"/>
  <c r="C17" i="15"/>
  <c r="C23" i="15"/>
  <c r="C29" i="15"/>
  <c r="C35" i="15"/>
  <c r="C65" i="15"/>
  <c r="C71" i="15"/>
  <c r="C77" i="15"/>
  <c r="C83" i="15"/>
  <c r="C89" i="15"/>
  <c r="C95" i="15"/>
  <c r="C6" i="15"/>
  <c r="C12" i="15"/>
  <c r="C18" i="15"/>
  <c r="C24" i="15"/>
  <c r="C30" i="15"/>
  <c r="C36" i="15"/>
  <c r="C66" i="15"/>
  <c r="C72" i="15"/>
  <c r="C78" i="15"/>
  <c r="C84" i="15"/>
  <c r="C90" i="15"/>
  <c r="C96" i="15"/>
  <c r="C7" i="15"/>
  <c r="C13" i="15"/>
  <c r="C19" i="15"/>
  <c r="C25" i="15"/>
  <c r="C31" i="15"/>
  <c r="C37" i="15"/>
  <c r="C67" i="15"/>
  <c r="C73" i="15"/>
  <c r="C79" i="15"/>
  <c r="C85" i="15"/>
  <c r="C91" i="15"/>
  <c r="C97" i="15"/>
  <c r="I12" i="15"/>
  <c r="I18" i="15"/>
  <c r="I24" i="15"/>
  <c r="I30" i="15"/>
  <c r="I36" i="15"/>
  <c r="I66" i="15"/>
  <c r="I72" i="15"/>
  <c r="I78" i="15"/>
  <c r="I84" i="15"/>
  <c r="I90" i="15"/>
  <c r="I96" i="15"/>
  <c r="I6" i="15"/>
  <c r="I11" i="15"/>
  <c r="I17" i="15"/>
  <c r="I23" i="15"/>
  <c r="I29" i="15"/>
  <c r="I35" i="15"/>
  <c r="I65" i="15"/>
  <c r="I71" i="15"/>
  <c r="I77" i="15"/>
  <c r="I83" i="15"/>
  <c r="I89" i="15"/>
  <c r="I95" i="15"/>
  <c r="I5" i="15"/>
  <c r="I51" i="15"/>
  <c r="I52" i="15"/>
  <c r="I53" i="15"/>
  <c r="I54" i="15"/>
  <c r="I55" i="15"/>
  <c r="I56" i="15"/>
  <c r="I57" i="15"/>
  <c r="I58" i="15"/>
  <c r="I59" i="15"/>
  <c r="I60" i="15"/>
  <c r="I61" i="15"/>
  <c r="I50" i="15"/>
  <c r="I39" i="15"/>
  <c r="I40" i="15"/>
  <c r="I41" i="15"/>
  <c r="I42" i="15"/>
  <c r="I43" i="15"/>
  <c r="I44" i="15"/>
  <c r="I45" i="15"/>
  <c r="I46" i="15"/>
  <c r="I47" i="15"/>
  <c r="I48" i="15"/>
  <c r="I49" i="15"/>
  <c r="I38" i="15"/>
  <c r="I10" i="15"/>
  <c r="I16" i="15"/>
  <c r="I22" i="15"/>
  <c r="I28" i="15"/>
  <c r="I34" i="15"/>
  <c r="I64" i="15"/>
  <c r="I70" i="15"/>
  <c r="I76" i="15"/>
  <c r="I82" i="15"/>
  <c r="I88" i="15"/>
  <c r="I94" i="15"/>
  <c r="I4" i="15"/>
  <c r="I9" i="15"/>
  <c r="I15" i="15"/>
  <c r="I21" i="15"/>
  <c r="I27" i="15"/>
  <c r="I33" i="15"/>
  <c r="I63" i="15"/>
  <c r="I69" i="15"/>
  <c r="I75" i="15"/>
  <c r="I81" i="15"/>
  <c r="I87" i="15"/>
  <c r="I93" i="15"/>
  <c r="I3" i="15"/>
  <c r="B2" i="15"/>
  <c r="B3" i="15"/>
  <c r="B4" i="15"/>
  <c r="B38" i="15"/>
  <c r="B50" i="15"/>
  <c r="B5" i="15"/>
  <c r="B6" i="15"/>
  <c r="B7" i="15"/>
  <c r="B8" i="15"/>
  <c r="B9" i="15"/>
  <c r="B10" i="15"/>
  <c r="B39" i="15"/>
  <c r="B51" i="15"/>
  <c r="B11" i="15"/>
  <c r="B12" i="15"/>
  <c r="B13" i="15"/>
  <c r="B14" i="15"/>
  <c r="B15" i="15"/>
  <c r="B16" i="15"/>
  <c r="B40" i="15"/>
  <c r="B52" i="15"/>
  <c r="B17" i="15"/>
  <c r="B18" i="15"/>
  <c r="B19" i="15"/>
  <c r="B20" i="15"/>
  <c r="B21" i="15"/>
  <c r="B22" i="15"/>
  <c r="B41" i="15"/>
  <c r="B53" i="15"/>
  <c r="B23" i="15"/>
  <c r="B24" i="15"/>
  <c r="B25" i="15"/>
  <c r="B26" i="15"/>
  <c r="B27" i="15"/>
  <c r="B28" i="15"/>
  <c r="B42" i="15"/>
  <c r="B54" i="15"/>
  <c r="B29" i="15"/>
  <c r="B30" i="15"/>
  <c r="B31" i="15"/>
  <c r="B32" i="15"/>
  <c r="B33" i="15"/>
  <c r="B34" i="15"/>
  <c r="B43" i="15"/>
  <c r="B55" i="15"/>
  <c r="B35" i="15"/>
  <c r="B36" i="15"/>
  <c r="B37" i="15"/>
  <c r="B62" i="15"/>
  <c r="B63" i="15"/>
  <c r="B64" i="15"/>
  <c r="B44" i="15"/>
  <c r="B56" i="15"/>
  <c r="B65" i="15"/>
  <c r="B66" i="15"/>
  <c r="B67" i="15"/>
  <c r="B68" i="15"/>
  <c r="B69" i="15"/>
  <c r="B70" i="15"/>
  <c r="B45" i="15"/>
  <c r="B57" i="15"/>
  <c r="B71" i="15"/>
  <c r="B72" i="15"/>
  <c r="B73" i="15"/>
  <c r="B74" i="15"/>
  <c r="B75" i="15"/>
  <c r="B76" i="15"/>
  <c r="B46" i="15"/>
  <c r="B58" i="15"/>
  <c r="B77" i="15"/>
  <c r="B78" i="15"/>
  <c r="B79" i="15"/>
  <c r="B80" i="15"/>
  <c r="B81" i="15"/>
  <c r="B82" i="15"/>
  <c r="B47" i="15"/>
  <c r="B59" i="15"/>
  <c r="B83" i="15"/>
  <c r="B84" i="15"/>
  <c r="B85" i="15"/>
  <c r="B86" i="15"/>
  <c r="B87" i="15"/>
  <c r="B88" i="15"/>
  <c r="B48" i="15"/>
  <c r="B60" i="15"/>
  <c r="B89" i="15"/>
  <c r="B90" i="15"/>
  <c r="B91" i="15"/>
  <c r="B92" i="15"/>
  <c r="B93" i="15"/>
  <c r="B94" i="15"/>
  <c r="B49" i="15"/>
  <c r="B61" i="15"/>
  <c r="B95" i="15"/>
  <c r="B96" i="15"/>
  <c r="B97" i="15"/>
  <c r="E49" i="15"/>
  <c r="F49" i="15"/>
  <c r="E41" i="15"/>
  <c r="E45" i="15"/>
  <c r="E43" i="15"/>
  <c r="F43" i="15"/>
  <c r="E38" i="15"/>
  <c r="F38" i="15"/>
  <c r="E47" i="15"/>
  <c r="E40" i="15"/>
  <c r="E44" i="15"/>
  <c r="E42" i="15"/>
  <c r="F42" i="15"/>
  <c r="E46" i="15"/>
  <c r="E48" i="15"/>
  <c r="E39" i="15"/>
  <c r="E58" i="15"/>
  <c r="G58" i="15"/>
  <c r="H58" i="15"/>
  <c r="E51" i="15"/>
  <c r="F51" i="15"/>
  <c r="E50" i="15"/>
  <c r="F50" i="15"/>
  <c r="E55" i="15"/>
  <c r="G55" i="15"/>
  <c r="H55" i="15"/>
  <c r="E61" i="15"/>
  <c r="F61" i="15"/>
  <c r="E59" i="15"/>
  <c r="G59" i="15"/>
  <c r="H59" i="15"/>
  <c r="E52" i="15"/>
  <c r="G52" i="15"/>
  <c r="H52" i="15"/>
  <c r="E57" i="15"/>
  <c r="F57" i="15"/>
  <c r="E60" i="15"/>
  <c r="G60" i="15"/>
  <c r="H60" i="15"/>
  <c r="E56" i="15"/>
  <c r="F56" i="15"/>
  <c r="E54" i="15"/>
  <c r="G54" i="15"/>
  <c r="H54" i="15"/>
  <c r="E53" i="15"/>
  <c r="F53" i="15"/>
  <c r="F52" i="15"/>
  <c r="G41" i="15"/>
  <c r="H41" i="15"/>
  <c r="F41" i="15"/>
  <c r="F46" i="15"/>
  <c r="G46" i="15"/>
  <c r="H46" i="15"/>
  <c r="F47" i="15"/>
  <c r="G47" i="15"/>
  <c r="H47" i="15"/>
  <c r="F44" i="15"/>
  <c r="G44" i="15"/>
  <c r="H44" i="15"/>
  <c r="F48" i="15"/>
  <c r="G48" i="15"/>
  <c r="H48" i="15"/>
  <c r="F40" i="15"/>
  <c r="G40" i="15"/>
  <c r="H40" i="15"/>
  <c r="G45" i="15"/>
  <c r="H45" i="15"/>
  <c r="F45" i="15"/>
  <c r="G49" i="15"/>
  <c r="H49" i="15"/>
  <c r="G42" i="15"/>
  <c r="H42" i="15"/>
  <c r="F39" i="15"/>
  <c r="G39" i="15"/>
  <c r="H39" i="15"/>
  <c r="G53" i="15"/>
  <c r="H53" i="15"/>
  <c r="F55" i="15"/>
  <c r="F58" i="15"/>
  <c r="G56" i="15"/>
  <c r="H56" i="15"/>
  <c r="G51" i="15"/>
  <c r="H51" i="15"/>
  <c r="G57" i="15"/>
  <c r="H57" i="15"/>
  <c r="F59" i="15"/>
  <c r="E83" i="15"/>
  <c r="G83" i="15"/>
  <c r="H83" i="15"/>
  <c r="E77" i="15"/>
  <c r="F77" i="15"/>
  <c r="E5" i="15"/>
  <c r="G5" i="15"/>
  <c r="H5" i="15"/>
  <c r="E35" i="15"/>
  <c r="G35" i="15"/>
  <c r="H35" i="15"/>
  <c r="E89" i="15"/>
  <c r="F89" i="15"/>
  <c r="E71" i="15"/>
  <c r="F71" i="15"/>
  <c r="E23" i="15"/>
  <c r="G23" i="15"/>
  <c r="H23" i="15"/>
  <c r="E95" i="15"/>
  <c r="G95" i="15"/>
  <c r="H95" i="15"/>
  <c r="E17" i="15"/>
  <c r="G17" i="15"/>
  <c r="H17" i="15"/>
  <c r="E65" i="15"/>
  <c r="F65" i="15"/>
  <c r="E11" i="15"/>
  <c r="G11" i="15"/>
  <c r="H11" i="15"/>
  <c r="E29" i="15"/>
  <c r="G29" i="15"/>
  <c r="H29" i="15"/>
  <c r="E82" i="15"/>
  <c r="F82" i="15"/>
  <c r="E70" i="15"/>
  <c r="F70" i="15"/>
  <c r="E88" i="15"/>
  <c r="F88" i="15"/>
  <c r="E64" i="15"/>
  <c r="F64" i="15"/>
  <c r="E16" i="15"/>
  <c r="F16" i="15"/>
  <c r="E94" i="15"/>
  <c r="F94" i="15"/>
  <c r="E34" i="15"/>
  <c r="F34" i="15"/>
  <c r="E4" i="15"/>
  <c r="F4" i="15"/>
  <c r="E76" i="15"/>
  <c r="G76" i="15"/>
  <c r="H76" i="15"/>
  <c r="E28" i="15"/>
  <c r="F28" i="15"/>
  <c r="E10" i="15"/>
  <c r="F10" i="15"/>
  <c r="E22" i="15"/>
  <c r="F22" i="15"/>
  <c r="E68" i="15"/>
  <c r="G68" i="15"/>
  <c r="H68" i="15"/>
  <c r="E74" i="15"/>
  <c r="E14" i="15"/>
  <c r="G14" i="15"/>
  <c r="H14" i="15"/>
  <c r="E86" i="15"/>
  <c r="G86" i="15"/>
  <c r="H86" i="15"/>
  <c r="E2" i="15"/>
  <c r="G2" i="15"/>
  <c r="H2" i="15"/>
  <c r="E26" i="15"/>
  <c r="G26" i="15"/>
  <c r="H26" i="15"/>
  <c r="E80" i="15"/>
  <c r="G80" i="15"/>
  <c r="H80" i="15"/>
  <c r="E62" i="15"/>
  <c r="F62" i="15"/>
  <c r="E32" i="15"/>
  <c r="G32" i="15"/>
  <c r="H32" i="15"/>
  <c r="E20" i="15"/>
  <c r="F20" i="15"/>
  <c r="E8" i="15"/>
  <c r="E92" i="15"/>
  <c r="G92" i="15"/>
  <c r="H92" i="15"/>
  <c r="E19" i="15"/>
  <c r="F19" i="15"/>
  <c r="E7" i="15"/>
  <c r="F7" i="15"/>
  <c r="E37" i="15"/>
  <c r="G37" i="15"/>
  <c r="H37" i="15"/>
  <c r="E31" i="15"/>
  <c r="F31" i="15"/>
  <c r="E36" i="15"/>
  <c r="F36" i="15"/>
  <c r="G36" i="15"/>
  <c r="H36" i="15"/>
  <c r="E66" i="15"/>
  <c r="G66" i="15"/>
  <c r="H66" i="15"/>
  <c r="E96" i="15"/>
  <c r="F96" i="15"/>
  <c r="E84" i="15"/>
  <c r="F84" i="15"/>
  <c r="E12" i="15"/>
  <c r="F12" i="15"/>
  <c r="E90" i="15"/>
  <c r="G90" i="15"/>
  <c r="H90" i="15"/>
  <c r="E72" i="15"/>
  <c r="F72" i="15"/>
  <c r="E30" i="15"/>
  <c r="G30" i="15"/>
  <c r="H30" i="15"/>
  <c r="E6" i="15"/>
  <c r="F6" i="15"/>
  <c r="G6" i="15"/>
  <c r="H6" i="15"/>
  <c r="E24" i="15"/>
  <c r="G24" i="15"/>
  <c r="H24" i="15"/>
  <c r="E18" i="15"/>
  <c r="G18" i="15"/>
  <c r="H18" i="15"/>
  <c r="E78" i="15"/>
  <c r="G78" i="15"/>
  <c r="H78" i="15"/>
  <c r="G4" i="15"/>
  <c r="H4" i="15"/>
  <c r="G28" i="15"/>
  <c r="H28" i="15"/>
  <c r="F35" i="15"/>
  <c r="G22" i="15"/>
  <c r="H22" i="15"/>
  <c r="G77" i="15"/>
  <c r="H77" i="15"/>
  <c r="F95" i="15"/>
  <c r="F14" i="15"/>
  <c r="F92" i="15"/>
  <c r="G70" i="15"/>
  <c r="H70" i="15"/>
  <c r="G64" i="15"/>
  <c r="H64" i="15"/>
  <c r="G94" i="15"/>
  <c r="H94" i="15"/>
  <c r="F29" i="15"/>
  <c r="G31" i="15"/>
  <c r="H31" i="15"/>
  <c r="G12" i="15"/>
  <c r="H12" i="15"/>
  <c r="G72" i="15"/>
  <c r="H72" i="15"/>
  <c r="F90" i="15"/>
  <c r="G65" i="15"/>
  <c r="H65" i="15"/>
  <c r="G71" i="15"/>
  <c r="H71" i="15"/>
  <c r="G10" i="15"/>
  <c r="H10" i="15"/>
  <c r="G96" i="15"/>
  <c r="H96" i="15"/>
  <c r="F18" i="15"/>
  <c r="F78" i="15"/>
  <c r="E3" i="15"/>
  <c r="G3" i="15"/>
  <c r="H3" i="15"/>
  <c r="E15" i="15"/>
  <c r="G15" i="15"/>
  <c r="H15" i="15"/>
  <c r="E27" i="15"/>
  <c r="G27" i="15"/>
  <c r="H27" i="15"/>
  <c r="E33" i="15"/>
  <c r="F33" i="15"/>
  <c r="G88" i="15"/>
  <c r="H88" i="15"/>
  <c r="F83" i="15"/>
  <c r="G84" i="15"/>
  <c r="H84" i="15"/>
  <c r="F5" i="15"/>
  <c r="G16" i="15"/>
  <c r="H16" i="15"/>
  <c r="F2" i="15"/>
  <c r="F68" i="15"/>
  <c r="F54" i="15"/>
  <c r="G61" i="15"/>
  <c r="H61" i="15"/>
  <c r="G38" i="15"/>
  <c r="H38" i="15"/>
  <c r="G43" i="15"/>
  <c r="H43" i="15"/>
  <c r="F11" i="15"/>
  <c r="F17" i="15"/>
  <c r="G89" i="15"/>
  <c r="H89" i="15"/>
  <c r="F66" i="15"/>
  <c r="G82" i="15"/>
  <c r="H82" i="15"/>
  <c r="F23" i="15"/>
  <c r="F24" i="15"/>
  <c r="G62" i="15"/>
  <c r="H62" i="15"/>
  <c r="G34" i="15"/>
  <c r="H34" i="15"/>
  <c r="F30" i="15"/>
  <c r="F76" i="15"/>
  <c r="F60" i="15"/>
  <c r="G50" i="15"/>
  <c r="H50" i="15"/>
  <c r="F80" i="15"/>
  <c r="G19" i="15"/>
  <c r="H19" i="15"/>
  <c r="F32" i="15"/>
  <c r="F86" i="15"/>
  <c r="F26" i="15"/>
  <c r="F3" i="15"/>
  <c r="E97" i="15"/>
  <c r="F37" i="15"/>
  <c r="E85" i="15"/>
  <c r="F85" i="15"/>
  <c r="E25" i="15"/>
  <c r="F25" i="15"/>
  <c r="E91" i="15"/>
  <c r="F91" i="15"/>
  <c r="G20" i="15"/>
  <c r="H20" i="15"/>
  <c r="G7" i="15"/>
  <c r="H7" i="15"/>
  <c r="E75" i="15"/>
  <c r="E69" i="15"/>
  <c r="G33" i="15"/>
  <c r="H33" i="15"/>
  <c r="E93" i="15"/>
  <c r="F15" i="15"/>
  <c r="F74" i="15"/>
  <c r="G74" i="15"/>
  <c r="H74" i="15"/>
  <c r="E73" i="15"/>
  <c r="G13" i="15"/>
  <c r="H13" i="15"/>
  <c r="F13" i="15"/>
  <c r="G8" i="15"/>
  <c r="H8" i="15"/>
  <c r="F8" i="15"/>
  <c r="F27" i="15"/>
  <c r="G91" i="15"/>
  <c r="H91" i="15"/>
  <c r="G85" i="15"/>
  <c r="H85" i="15"/>
  <c r="E21" i="15"/>
  <c r="F21" i="15"/>
  <c r="G25" i="15"/>
  <c r="H25" i="15"/>
  <c r="E81" i="15"/>
  <c r="F81" i="15"/>
  <c r="E67" i="15"/>
  <c r="G67" i="15"/>
  <c r="H67" i="15"/>
  <c r="F97" i="15"/>
  <c r="G97" i="15"/>
  <c r="H97" i="15"/>
  <c r="E79" i="15"/>
  <c r="E9" i="15"/>
  <c r="E63" i="15"/>
  <c r="E87" i="15"/>
  <c r="G69" i="15"/>
  <c r="H69" i="15"/>
  <c r="F69" i="15"/>
  <c r="F75" i="15"/>
  <c r="G75" i="15"/>
  <c r="H75" i="15"/>
  <c r="G93" i="15"/>
  <c r="H93" i="15"/>
  <c r="F93" i="15"/>
  <c r="G73" i="15"/>
  <c r="H73" i="15"/>
  <c r="F73" i="15"/>
  <c r="G81" i="15"/>
  <c r="H81" i="15"/>
  <c r="G21" i="15"/>
  <c r="H21" i="15"/>
  <c r="F67" i="15"/>
  <c r="G79" i="15"/>
  <c r="H79" i="15"/>
  <c r="F79" i="15"/>
  <c r="G87" i="15"/>
  <c r="H87" i="15"/>
  <c r="F87" i="15"/>
  <c r="G9" i="15"/>
  <c r="H9" i="15"/>
  <c r="F9" i="15"/>
  <c r="G63" i="15"/>
  <c r="H63" i="15"/>
  <c r="F63" i="15"/>
  <c r="Z20" i="7"/>
  <c r="Z35" i="7" s="1"/>
  <c r="AA35" i="7" s="1"/>
  <c r="V35" i="7" s="1"/>
  <c r="AA36" i="7" l="1"/>
  <c r="V36" i="7" s="1"/>
  <c r="Z58" i="7"/>
  <c r="Z73" i="7" s="1"/>
  <c r="Z103" i="7" s="1"/>
  <c r="Z120" i="7" s="1"/>
  <c r="Z65" i="7"/>
  <c r="Z85" i="7" s="1"/>
  <c r="Z97" i="7" s="1"/>
  <c r="Z129" i="7" s="1"/>
  <c r="AA34" i="7"/>
  <c r="V34" i="7" s="1"/>
  <c r="AA37" i="7"/>
  <c r="V37" i="7" s="1"/>
  <c r="Z56" i="7"/>
  <c r="Z76" i="7" s="1"/>
  <c r="Z96" i="7" s="1"/>
  <c r="Z118" i="7" s="1"/>
  <c r="AA38" i="7"/>
  <c r="V38" i="7" s="1"/>
  <c r="Z63" i="7"/>
  <c r="Z83" i="7" s="1"/>
  <c r="Z101" i="7" s="1"/>
  <c r="Z126" i="7" s="1"/>
  <c r="Z32" i="7"/>
  <c r="AA32" i="7" s="1"/>
  <c r="V32" i="7" s="1"/>
  <c r="Z62" i="7"/>
  <c r="Z75" i="7" s="1"/>
  <c r="Z109" i="7" s="1"/>
  <c r="Z121" i="7" s="1"/>
  <c r="AA29" i="7"/>
  <c r="V29" i="7" s="1"/>
  <c r="Z64" i="7"/>
  <c r="Z77" i="7" s="1"/>
  <c r="Z105" i="7" s="1"/>
  <c r="Z117" i="7" s="1"/>
  <c r="AA28" i="7"/>
  <c r="V28" i="7" s="1"/>
  <c r="Z59" i="7"/>
  <c r="Z81" i="7" s="1"/>
  <c r="Z95" i="7" s="1"/>
  <c r="Z124" i="7" s="1"/>
  <c r="AA43" i="7"/>
  <c r="V43" i="7" s="1"/>
  <c r="Z61" i="7"/>
  <c r="Z87" i="7" s="1"/>
  <c r="Z99" i="7" s="1"/>
  <c r="Z127" i="7" s="1"/>
  <c r="Z55" i="7"/>
  <c r="Z82" i="7" s="1"/>
  <c r="Z108" i="7" s="1"/>
  <c r="Z116" i="7" s="1"/>
  <c r="AA39" i="7"/>
  <c r="V39" i="7" s="1"/>
  <c r="Z57" i="7"/>
  <c r="Z84" i="7" s="1"/>
  <c r="Z104" i="7" s="1"/>
  <c r="Z125" i="7" s="1"/>
  <c r="Z52" i="7"/>
  <c r="Z78" i="7" s="1"/>
  <c r="Z98" i="7" s="1"/>
  <c r="Z131" i="7" s="1"/>
  <c r="Z60" i="7"/>
  <c r="Z79" i="7" s="1"/>
  <c r="Z107" i="7" s="1"/>
  <c r="Z119" i="7" s="1"/>
</calcChain>
</file>

<file path=xl/sharedStrings.xml><?xml version="1.0" encoding="utf-8"?>
<sst xmlns="http://schemas.openxmlformats.org/spreadsheetml/2006/main" count="639" uniqueCount="189">
  <si>
    <t>Trumbo Cup</t>
  </si>
  <si>
    <t>Team</t>
  </si>
  <si>
    <t>IRISH
Rumble</t>
  </si>
  <si>
    <t>ERADO</t>
  </si>
  <si>
    <t>2Man -Single (1)</t>
  </si>
  <si>
    <t>2Man -Single (2)</t>
  </si>
  <si>
    <t>2Man -Single (3)</t>
  </si>
  <si>
    <t>Total 
Points</t>
  </si>
  <si>
    <t>Purple Team</t>
  </si>
  <si>
    <t>Blue Team</t>
  </si>
  <si>
    <t>Gray Team</t>
  </si>
  <si>
    <t>Yellow Team</t>
  </si>
  <si>
    <t>Total</t>
  </si>
  <si>
    <t>Gisty Belt</t>
  </si>
  <si>
    <t>Name</t>
  </si>
  <si>
    <t>Round 1 Gross</t>
  </si>
  <si>
    <t>Round 1 Net</t>
  </si>
  <si>
    <t>Round 1 
Rank</t>
  </si>
  <si>
    <t>Round 2 Gross</t>
  </si>
  <si>
    <t>Round 2 Net</t>
  </si>
  <si>
    <t>Round 2 Total</t>
  </si>
  <si>
    <t>Round 2  
Rank</t>
  </si>
  <si>
    <t>Round 3 Gross</t>
  </si>
  <si>
    <t>Round 3 Net</t>
  </si>
  <si>
    <t>Round 3 Total</t>
  </si>
  <si>
    <t>Round 3  
Rank</t>
  </si>
  <si>
    <t>Round 4 Gross</t>
  </si>
  <si>
    <t>Round 4 Net</t>
  </si>
  <si>
    <t>Round 4 Total</t>
  </si>
  <si>
    <t>Total
Net</t>
  </si>
  <si>
    <t>To Par</t>
  </si>
  <si>
    <t>Final Results</t>
  </si>
  <si>
    <t>Elliott Coffin</t>
  </si>
  <si>
    <t>Matt Yokley</t>
  </si>
  <si>
    <t>Dane Sharp</t>
  </si>
  <si>
    <t>Dave Collie</t>
  </si>
  <si>
    <t>Nick Sellers</t>
  </si>
  <si>
    <t>Danny Birdsall</t>
  </si>
  <si>
    <t>Ben McCullar</t>
  </si>
  <si>
    <t>James Wharton</t>
  </si>
  <si>
    <t>Rob Craig</t>
  </si>
  <si>
    <t>Matt Trumbo</t>
  </si>
  <si>
    <t>Bryan Gist</t>
  </si>
  <si>
    <t>Mike Hibbs</t>
  </si>
  <si>
    <t>Bill Edwards</t>
  </si>
  <si>
    <t>Jeremy Jones</t>
  </si>
  <si>
    <t>Jason Powers</t>
  </si>
  <si>
    <t>Trey Liebenrood</t>
  </si>
  <si>
    <t>Irish Rumble</t>
  </si>
  <si>
    <t>Tee Times
 &amp; 
Matches</t>
  </si>
  <si>
    <t>Blue Tees</t>
  </si>
  <si>
    <t>CR</t>
  </si>
  <si>
    <t>SLOPE</t>
  </si>
  <si>
    <t>YARDS</t>
  </si>
  <si>
    <t>Kingsley Club</t>
  </si>
  <si>
    <t>handicap</t>
  </si>
  <si>
    <t>Hole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</si>
  <si>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</si>
  <si>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</si>
  <si>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</si>
  <si>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</si>
  <si>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</si>
  <si>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</si>
  <si>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</si>
  <si>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</si>
  <si>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</si>
  <si>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</si>
  <si>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</si>
  <si>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</si>
  <si>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</si>
  <si>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</si>
  <si>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</si>
  <si>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</si>
  <si>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</si>
  <si>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</si>
  <si>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Gross</t>
  </si>
  <si>
    <t>Net</t>
  </si>
  <si>
    <t>Total Team Strokes</t>
  </si>
  <si>
    <t>Index</t>
  </si>
  <si>
    <t>Course HCP</t>
  </si>
  <si>
    <t>Score Keeper</t>
  </si>
  <si>
    <t>Game Score</t>
  </si>
  <si>
    <t>Cup Points</t>
  </si>
  <si>
    <t>8:30AM</t>
  </si>
  <si>
    <t>Trumbo</t>
  </si>
  <si>
    <t>8:40AM</t>
  </si>
  <si>
    <t>Liebenrood</t>
  </si>
  <si>
    <t>3:00PM</t>
  </si>
  <si>
    <t>Yokley</t>
  </si>
  <si>
    <t>3:10PM</t>
  </si>
  <si>
    <t>Birdsall</t>
  </si>
  <si>
    <t>Erado</t>
  </si>
  <si>
    <t>Arcadia Bluffs (South)</t>
  </si>
  <si>
    <t>9:00AM</t>
  </si>
  <si>
    <t>-</t>
  </si>
  <si>
    <t>9:12AM</t>
  </si>
  <si>
    <t>9:24AM</t>
  </si>
  <si>
    <t>9:36AM</t>
  </si>
  <si>
    <t>Jones</t>
  </si>
  <si>
    <t>Best Ball / Singles Matches</t>
  </si>
  <si>
    <t>Arcadia Bluffs (Bluffs)</t>
  </si>
  <si>
    <t>Singles Net Strokes</t>
  </si>
  <si>
    <t>2:30PM</t>
  </si>
  <si>
    <t>2:40PM</t>
  </si>
  <si>
    <t>2:50PM</t>
  </si>
  <si>
    <t>Sharp</t>
  </si>
  <si>
    <t>Forest Dunes</t>
  </si>
  <si>
    <t>2:06PM</t>
  </si>
  <si>
    <t>Coffin</t>
  </si>
  <si>
    <t>2:17PM</t>
  </si>
  <si>
    <t>Craig</t>
  </si>
  <si>
    <t>2:28PM</t>
  </si>
  <si>
    <t>2:39PM</t>
  </si>
  <si>
    <t>Black Tees</t>
  </si>
  <si>
    <t>The Loop (RED)</t>
  </si>
  <si>
    <r>
      <t xml:space="preserve">Individual Championship Final Round </t>
    </r>
    <r>
      <rPr>
        <b/>
        <sz val="11"/>
        <color rgb="FF00B050"/>
        <rFont val="Calibri"/>
        <family val="2"/>
        <scheme val="minor"/>
      </rPr>
      <t>*Pairings are dictated by standings going into final round</t>
    </r>
  </si>
  <si>
    <t>The Loop (Black)</t>
  </si>
  <si>
    <t>Stableford Strokes</t>
  </si>
  <si>
    <t>8:03AM
13th-16th</t>
  </si>
  <si>
    <t>8:14AM
9th-12th</t>
  </si>
  <si>
    <t>8:25AM
5th-8th</t>
  </si>
  <si>
    <t>8:36AM
1st-4th</t>
  </si>
  <si>
    <t>Seed</t>
  </si>
  <si>
    <t>GHIN Index or estimated HC (Set Date TBD)</t>
  </si>
  <si>
    <t>Trip 
Index</t>
  </si>
  <si>
    <t>Difference between Trip &amp; GHIN</t>
  </si>
  <si>
    <t>Number of strokes gained/lossed against GHIN</t>
  </si>
  <si>
    <t>NBI Index
7.5</t>
  </si>
  <si>
    <t>Forest Dunes (Dunes)</t>
  </si>
  <si>
    <t>Forest Dunes 
(Red Loop)</t>
  </si>
  <si>
    <t>Forest Dunes 
(Black Loop)</t>
  </si>
  <si>
    <t>6480/70.8/133/71</t>
  </si>
  <si>
    <t>6932/73.1/129/72</t>
  </si>
  <si>
    <t>6913/72.7/140/72</t>
  </si>
  <si>
    <t>6550/72.4/139/72</t>
  </si>
  <si>
    <t>6805/72.3/126/70</t>
  </si>
  <si>
    <t>6704/71.5/125/70</t>
  </si>
  <si>
    <t>Purple</t>
  </si>
  <si>
    <t>A</t>
  </si>
  <si>
    <t>Elliott</t>
  </si>
  <si>
    <t>B</t>
  </si>
  <si>
    <t>Matt Y.</t>
  </si>
  <si>
    <t>C</t>
  </si>
  <si>
    <t>Dane</t>
  </si>
  <si>
    <t>D</t>
  </si>
  <si>
    <t>Dave C.</t>
  </si>
  <si>
    <t>Black</t>
  </si>
  <si>
    <t>Nick</t>
  </si>
  <si>
    <t>Danny</t>
  </si>
  <si>
    <t>Ben</t>
  </si>
  <si>
    <t>James</t>
  </si>
  <si>
    <t>Gray</t>
  </si>
  <si>
    <t>Rob</t>
  </si>
  <si>
    <t>Matt T.</t>
  </si>
  <si>
    <t>Bryan</t>
  </si>
  <si>
    <t>E</t>
  </si>
  <si>
    <t>Mike</t>
  </si>
  <si>
    <t>Blue</t>
  </si>
  <si>
    <t>Bill</t>
  </si>
  <si>
    <t>Jeremy</t>
  </si>
  <si>
    <t>Jason</t>
  </si>
  <si>
    <t>Trey</t>
  </si>
  <si>
    <t>Player</t>
  </si>
  <si>
    <t>Round</t>
  </si>
  <si>
    <t>Gs2PAR</t>
  </si>
  <si>
    <t>Nt2PAR</t>
  </si>
  <si>
    <t>CupPts</t>
  </si>
  <si>
    <t>Billy Newsome</t>
  </si>
  <si>
    <t>Chris Webb</t>
  </si>
  <si>
    <t>Eric Newsome</t>
  </si>
  <si>
    <t>Ike Birdsall</t>
  </si>
  <si>
    <t>+2</t>
  </si>
  <si>
    <t>+1</t>
  </si>
  <si>
    <t>+5</t>
  </si>
  <si>
    <t>+10</t>
  </si>
  <si>
    <t>+11</t>
  </si>
  <si>
    <t>+4</t>
  </si>
  <si>
    <t>-3</t>
  </si>
  <si>
    <t>+15</t>
  </si>
  <si>
    <t>+3</t>
  </si>
  <si>
    <t>-1</t>
  </si>
  <si>
    <t>-2</t>
  </si>
  <si>
    <t>-6</t>
  </si>
  <si>
    <t>-9</t>
  </si>
  <si>
    <t>-4</t>
  </si>
  <si>
    <t>-5</t>
  </si>
  <si>
    <t>-7</t>
  </si>
  <si>
    <t>-8</t>
  </si>
  <si>
    <t>*Winner after tie breaker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</si>
</sst>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\ ?/2"/>
  </numFmts>
  <fonts count="38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rgb="FF00B050"/>
      <name val="Calibri"/>
      <family val="2"/>
      <scheme val="minor"/>
    </font>
    <font>
      <sz val="10"/>
      <color theme="5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Calibri"/>
      <family val="2"/>
    </font>
    <font>
      <b/>
      <u/>
      <sz val="11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9"/>
      <color theme="5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24"/>
      <name val="Calibri"/>
      <family val="2"/>
      <scheme val="minor"/>
    </font>
    <font>
      <sz val="20"/>
      <name val="Calibri"/>
      <family val="2"/>
      <scheme val="minor"/>
    </font>
    <font>
      <sz val="20"/>
      <color rgb="FF000000"/>
      <name val="Calibri"/>
      <family val="2"/>
    </font>
    <font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0"/>
      <color rgb="FFC00000"/>
      <name val="Calibri"/>
      <family val="2"/>
      <scheme val="minor"/>
    </font>
    <font>
      <sz val="8"/>
      <name val="Calibri"/>
      <family val="2"/>
      <scheme val="minor"/>
    </font>
    <font>
      <sz val="20"/>
      <color rgb="FF000000"/>
      <name val="Calibri"/>
      <family val="2"/>
    </font>
    <font>
      <sz val="11"/>
      <color rgb="FFFF0000"/>
      <name val="Calibri"/>
      <family val="2"/>
      <scheme val="minor"/>
    </font>
    <font>
      <b/>
      <sz val="12"/>
      <color rgb="FFFF0000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94E5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145">
    <border>
      <left/>
      <right/>
      <top/>
      <bottom/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theme="0" tint="-0.14996795556505021"/>
      </right>
      <top style="medium">
        <color indexed="64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medium">
        <color indexed="64"/>
      </top>
      <bottom style="hair">
        <color theme="0" tint="-0.14996795556505021"/>
      </bottom>
      <diagonal/>
    </border>
    <border>
      <left style="hair">
        <color theme="0" tint="-0.14996795556505021"/>
      </left>
      <right style="medium">
        <color indexed="64"/>
      </right>
      <top style="medium">
        <color indexed="64"/>
      </top>
      <bottom style="hair">
        <color theme="0" tint="-0.14996795556505021"/>
      </bottom>
      <diagonal/>
    </border>
    <border>
      <left style="medium">
        <color indexed="64"/>
      </left>
      <right style="hair">
        <color theme="0" tint="-0.14996795556505021"/>
      </right>
      <top/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hair">
        <color theme="0" tint="-0.1499679555650502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hair">
        <color theme="0" tint="-0.14996795556505021"/>
      </bottom>
      <diagonal/>
    </border>
    <border>
      <left/>
      <right style="medium">
        <color indexed="64"/>
      </right>
      <top style="hair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theme="0" tint="-0.14996795556505021"/>
      </bottom>
      <diagonal/>
    </border>
    <border>
      <left/>
      <right style="medium">
        <color indexed="64"/>
      </right>
      <top/>
      <bottom style="hair">
        <color theme="0" tint="-0.14996795556505021"/>
      </bottom>
      <diagonal/>
    </border>
    <border>
      <left style="medium">
        <color indexed="64"/>
      </left>
      <right/>
      <top style="hair">
        <color theme="0" tint="-0.14996795556505021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 style="hair">
        <color theme="0" tint="-0.14996795556505021"/>
      </left>
      <right style="medium">
        <color indexed="64"/>
      </right>
      <top/>
      <bottom style="hair">
        <color theme="0" tint="-0.14996795556505021"/>
      </bottom>
      <diagonal/>
    </border>
    <border>
      <left style="medium">
        <color indexed="64"/>
      </left>
      <right/>
      <top style="medium">
        <color indexed="64"/>
      </top>
      <bottom style="hair">
        <color theme="0" tint="-0.14996795556505021"/>
      </bottom>
      <diagonal/>
    </border>
    <border>
      <left style="medium">
        <color indexed="64"/>
      </left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 style="medium">
        <color indexed="64"/>
      </right>
      <top style="hair">
        <color theme="0" tint="-0.14996795556505021"/>
      </top>
      <bottom style="hair">
        <color theme="0" tint="-0.14996795556505021"/>
      </bottom>
      <diagonal/>
    </border>
    <border>
      <left style="medium">
        <color indexed="64"/>
      </left>
      <right/>
      <top/>
      <bottom style="hair">
        <color theme="0" tint="-0.14996795556505021"/>
      </bottom>
      <diagonal/>
    </border>
    <border>
      <left/>
      <right style="hair">
        <color theme="0" tint="-0.14996795556505021"/>
      </right>
      <top style="medium">
        <color indexed="64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/>
      <bottom style="hair">
        <color theme="0" tint="-0.14996795556505021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theme="4" tint="0.39997558519241921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/>
      <diagonal/>
    </border>
    <border>
      <left style="medium">
        <color indexed="64"/>
      </left>
      <right/>
      <top style="hair">
        <color theme="0" tint="-0.14996795556505021"/>
      </top>
      <bottom/>
      <diagonal/>
    </border>
    <border>
      <left style="medium">
        <color indexed="64"/>
      </left>
      <right style="medium">
        <color indexed="64"/>
      </right>
      <top style="hair">
        <color auto="1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theme="0" tint="-0.1499679555650502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rgb="FF000000"/>
      </top>
      <bottom/>
      <diagonal/>
    </border>
    <border>
      <left/>
      <right/>
      <top style="medium">
        <color indexed="64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 style="hair">
        <color theme="0" tint="-0.14996795556505021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theme="0" tint="-0.14996795556505021"/>
      </right>
      <top/>
      <bottom style="medium">
        <color indexed="64"/>
      </bottom>
      <diagonal/>
    </border>
    <border>
      <left style="hair">
        <color theme="0" tint="-0.14996795556505021"/>
      </left>
      <right style="hair">
        <color theme="0" tint="-0.14996795556505021"/>
      </right>
      <top/>
      <bottom style="medium">
        <color indexed="64"/>
      </bottom>
      <diagonal/>
    </border>
    <border>
      <left style="hair">
        <color theme="0" tint="-0.14996795556505021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theme="0" tint="-0.14996795556505021"/>
      </right>
      <top/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medium">
        <color indexed="64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/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auto="1"/>
      </top>
      <bottom style="dashed">
        <color auto="1"/>
      </bottom>
      <diagonal/>
    </border>
    <border>
      <left style="hair">
        <color theme="0" tint="-0.14996795556505021"/>
      </left>
      <right/>
      <top style="medium">
        <color indexed="64"/>
      </top>
      <bottom style="hair">
        <color theme="0" tint="-0.14996795556505021"/>
      </bottom>
      <diagonal/>
    </border>
    <border>
      <left style="hair">
        <color theme="0" tint="-0.14996795556505021"/>
      </left>
      <right/>
      <top/>
      <bottom style="hair">
        <color theme="0" tint="-0.14996795556505021"/>
      </bottom>
      <diagonal/>
    </border>
    <border>
      <left style="hair">
        <color theme="0" tint="-0.14996795556505021"/>
      </left>
      <right/>
      <top/>
      <bottom style="medium">
        <color indexed="64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/>
      <diagonal/>
    </border>
    <border>
      <left style="medium">
        <color rgb="FF505050"/>
      </left>
      <right style="medium">
        <color rgb="FF505050"/>
      </right>
      <top/>
      <bottom/>
      <diagonal/>
    </border>
    <border>
      <left style="medium">
        <color rgb="FF505050"/>
      </left>
      <right style="medium">
        <color rgb="FF505050"/>
      </right>
      <top/>
      <bottom style="medium">
        <color rgb="FF505050"/>
      </bottom>
      <diagonal/>
    </border>
    <border>
      <left style="medium">
        <color indexed="64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hair">
        <color theme="0" tint="-0.14996795556505021"/>
      </right>
      <top/>
      <bottom/>
      <diagonal/>
    </border>
    <border>
      <left style="hair">
        <color theme="0" tint="-0.14996795556505021"/>
      </left>
      <right style="medium">
        <color indexed="64"/>
      </right>
      <top/>
      <bottom/>
      <diagonal/>
    </border>
    <border>
      <left/>
      <right style="hair">
        <color theme="0" tint="-0.14996795556505021"/>
      </right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theme="0" tint="-4.9989318521683403E-2"/>
      </top>
      <bottom style="hair">
        <color theme="0" tint="-0.14996795556505021"/>
      </bottom>
      <diagonal/>
    </border>
    <border>
      <left style="medium">
        <color indexed="64"/>
      </left>
      <right style="hair">
        <color theme="0" tint="-0.14996795556505021"/>
      </right>
      <top style="medium">
        <color theme="0" tint="-4.9989318521683403E-2"/>
      </top>
      <bottom style="hair">
        <color theme="0" tint="-0.14996795556505021"/>
      </bottom>
      <diagonal/>
    </border>
    <border>
      <left style="hair">
        <color theme="0" tint="-0.14996795556505021"/>
      </left>
      <right style="hair">
        <color theme="0" tint="-0.14996795556505021"/>
      </right>
      <top style="medium">
        <color theme="0" tint="-4.9989318521683403E-2"/>
      </top>
      <bottom style="hair">
        <color theme="0" tint="-0.14996795556505021"/>
      </bottom>
      <diagonal/>
    </border>
    <border>
      <left style="hair">
        <color theme="0" tint="-0.14996795556505021"/>
      </left>
      <right style="medium">
        <color indexed="64"/>
      </right>
      <top style="medium">
        <color theme="0" tint="-4.9989318521683403E-2"/>
      </top>
      <bottom style="hair">
        <color theme="0" tint="-0.14996795556505021"/>
      </bottom>
      <diagonal/>
    </border>
    <border>
      <left/>
      <right style="hair">
        <color theme="0" tint="-0.14996795556505021"/>
      </right>
      <top style="medium">
        <color theme="0" tint="-4.9989318521683403E-2"/>
      </top>
      <bottom style="hair">
        <color theme="0" tint="-0.14996795556505021"/>
      </bottom>
      <diagonal/>
    </border>
    <border>
      <left/>
      <right style="hair">
        <color indexed="64"/>
      </right>
      <top style="medium">
        <color theme="0" tint="-4.9989318521683403E-2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theme="0" tint="-4.9989318521683403E-2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theme="0" tint="-4.9989318521683403E-2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0" tint="-4.9989318521683403E-2"/>
      </top>
      <bottom style="hair">
        <color auto="1"/>
      </bottom>
      <diagonal/>
    </border>
  </borders>
  <cellStyleXfs count="1">
    <xf numFmtId="0" fontId="0" fillId="0" borderId="0"/>
  </cellStyleXfs>
  <cellXfs count="542">
    <xf numFmtId="0" fontId="0" fillId="0" borderId="0" xfId="0"/>
    <xf numFmtId="0" fontId="1" fillId="0" borderId="0" xfId="0" applyFont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1" xfId="0" applyFont="1" applyBorder="1"/>
    <xf numFmtId="0" fontId="4" fillId="0" borderId="0" xfId="0" applyFont="1" applyAlignment="1">
      <alignment horizontal="left"/>
    </xf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4" borderId="0" xfId="0" applyFill="1"/>
    <xf numFmtId="0" fontId="0" fillId="4" borderId="11" xfId="0" applyFill="1" applyBorder="1"/>
    <xf numFmtId="0" fontId="0" fillId="4" borderId="10" xfId="0" applyFill="1" applyBorder="1"/>
    <xf numFmtId="0" fontId="0" fillId="4" borderId="12" xfId="0" applyFill="1" applyBorder="1"/>
    <xf numFmtId="0" fontId="0" fillId="4" borderId="13" xfId="0" applyFill="1" applyBorder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7" borderId="19" xfId="0" applyFont="1" applyFill="1" applyBorder="1" applyAlignment="1">
      <alignment horizontal="center" vertical="center"/>
    </xf>
    <xf numFmtId="0" fontId="2" fillId="7" borderId="28" xfId="0" applyFont="1" applyFill="1" applyBorder="1" applyAlignment="1">
      <alignment horizontal="center" vertical="center"/>
    </xf>
    <xf numFmtId="0" fontId="11" fillId="9" borderId="42" xfId="0" applyFont="1" applyFill="1" applyBorder="1" applyAlignment="1">
      <alignment horizontal="center" vertical="center"/>
    </xf>
    <xf numFmtId="0" fontId="11" fillId="9" borderId="43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7" fillId="0" borderId="0" xfId="0" applyFont="1"/>
    <xf numFmtId="0" fontId="13" fillId="0" borderId="0" xfId="0" applyFont="1"/>
    <xf numFmtId="164" fontId="8" fillId="6" borderId="2" xfId="0" applyNumberFormat="1" applyFont="1" applyFill="1" applyBorder="1" applyAlignment="1">
      <alignment horizontal="center"/>
    </xf>
    <xf numFmtId="164" fontId="8" fillId="8" borderId="2" xfId="0" applyNumberFormat="1" applyFont="1" applyFill="1" applyBorder="1" applyAlignment="1">
      <alignment horizontal="center"/>
    </xf>
    <xf numFmtId="164" fontId="11" fillId="8" borderId="2" xfId="0" applyNumberFormat="1" applyFont="1" applyFill="1" applyBorder="1" applyAlignment="1">
      <alignment horizontal="center"/>
    </xf>
    <xf numFmtId="0" fontId="11" fillId="9" borderId="64" xfId="0" applyFont="1" applyFill="1" applyBorder="1" applyAlignment="1">
      <alignment horizontal="right"/>
    </xf>
    <xf numFmtId="0" fontId="11" fillId="9" borderId="65" xfId="0" applyFont="1" applyFill="1" applyBorder="1" applyAlignment="1">
      <alignment horizontal="center" vertical="center"/>
    </xf>
    <xf numFmtId="0" fontId="11" fillId="9" borderId="66" xfId="0" applyFont="1" applyFill="1" applyBorder="1" applyAlignment="1">
      <alignment horizontal="center" vertical="center"/>
    </xf>
    <xf numFmtId="0" fontId="11" fillId="9" borderId="18" xfId="0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25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wrapText="1"/>
    </xf>
    <xf numFmtId="0" fontId="2" fillId="9" borderId="5" xfId="0" applyFont="1" applyFill="1" applyBorder="1" applyAlignment="1">
      <alignment horizontal="center"/>
    </xf>
    <xf numFmtId="0" fontId="2" fillId="9" borderId="0" xfId="0" applyFont="1" applyFill="1" applyAlignment="1">
      <alignment horizontal="center"/>
    </xf>
    <xf numFmtId="0" fontId="2" fillId="9" borderId="14" xfId="0" applyFont="1" applyFill="1" applyBorder="1" applyAlignment="1">
      <alignment horizontal="center"/>
    </xf>
    <xf numFmtId="164" fontId="10" fillId="6" borderId="2" xfId="0" applyNumberFormat="1" applyFont="1" applyFill="1" applyBorder="1" applyAlignment="1">
      <alignment horizontal="center"/>
    </xf>
    <xf numFmtId="164" fontId="10" fillId="7" borderId="2" xfId="0" applyNumberFormat="1" applyFont="1" applyFill="1" applyBorder="1" applyAlignment="1">
      <alignment horizontal="center"/>
    </xf>
    <xf numFmtId="164" fontId="10" fillId="4" borderId="2" xfId="0" applyNumberFormat="1" applyFont="1" applyFill="1" applyBorder="1" applyAlignment="1">
      <alignment horizontal="center"/>
    </xf>
    <xf numFmtId="164" fontId="10" fillId="8" borderId="2" xfId="0" applyNumberFormat="1" applyFont="1" applyFill="1" applyBorder="1" applyAlignment="1">
      <alignment horizontal="center"/>
    </xf>
    <xf numFmtId="0" fontId="11" fillId="7" borderId="47" xfId="0" applyFont="1" applyFill="1" applyBorder="1" applyAlignment="1">
      <alignment horizontal="center" vertical="center"/>
    </xf>
    <xf numFmtId="0" fontId="11" fillId="7" borderId="44" xfId="0" applyFont="1" applyFill="1" applyBorder="1" applyAlignment="1">
      <alignment horizontal="center" vertical="center"/>
    </xf>
    <xf numFmtId="0" fontId="11" fillId="7" borderId="41" xfId="0" applyFont="1" applyFill="1" applyBorder="1" applyAlignment="1">
      <alignment horizontal="center" vertical="center"/>
    </xf>
    <xf numFmtId="0" fontId="11" fillId="7" borderId="77" xfId="0" applyFont="1" applyFill="1" applyBorder="1" applyAlignment="1">
      <alignment horizontal="center" vertical="center"/>
    </xf>
    <xf numFmtId="0" fontId="11" fillId="9" borderId="79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11" fillId="9" borderId="85" xfId="0" applyFont="1" applyFill="1" applyBorder="1" applyAlignment="1">
      <alignment horizontal="right"/>
    </xf>
    <xf numFmtId="0" fontId="1" fillId="2" borderId="91" xfId="0" applyFont="1" applyFill="1" applyBorder="1" applyAlignment="1">
      <alignment vertical="center" wrapText="1"/>
    </xf>
    <xf numFmtId="0" fontId="2" fillId="5" borderId="2" xfId="0" applyFont="1" applyFill="1" applyBorder="1"/>
    <xf numFmtId="0" fontId="27" fillId="10" borderId="2" xfId="0" applyFont="1" applyFill="1" applyBorder="1" applyAlignment="1">
      <alignment horizontal="center"/>
    </xf>
    <xf numFmtId="0" fontId="11" fillId="7" borderId="31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0" fontId="3" fillId="7" borderId="32" xfId="0" applyFont="1" applyFill="1" applyBorder="1" applyAlignment="1">
      <alignment horizontal="center" vertical="center"/>
    </xf>
    <xf numFmtId="0" fontId="11" fillId="7" borderId="33" xfId="0" applyFont="1" applyFill="1" applyBorder="1" applyAlignment="1">
      <alignment horizontal="center" vertical="center"/>
    </xf>
    <xf numFmtId="0" fontId="11" fillId="7" borderId="50" xfId="0" applyFont="1" applyFill="1" applyBorder="1" applyAlignment="1">
      <alignment horizontal="center" vertical="center"/>
    </xf>
    <xf numFmtId="0" fontId="11" fillId="7" borderId="46" xfId="0" applyFont="1" applyFill="1" applyBorder="1" applyAlignment="1">
      <alignment horizontal="center" vertical="center"/>
    </xf>
    <xf numFmtId="0" fontId="11" fillId="7" borderId="36" xfId="0" applyFont="1" applyFill="1" applyBorder="1" applyAlignment="1">
      <alignment horizontal="center" vertical="center"/>
    </xf>
    <xf numFmtId="0" fontId="11" fillId="7" borderId="35" xfId="0" applyFont="1" applyFill="1" applyBorder="1" applyAlignment="1">
      <alignment horizontal="center" vertical="center"/>
    </xf>
    <xf numFmtId="0" fontId="3" fillId="7" borderId="35" xfId="0" applyFont="1" applyFill="1" applyBorder="1" applyAlignment="1">
      <alignment horizontal="center" vertical="center"/>
    </xf>
    <xf numFmtId="0" fontId="11" fillId="7" borderId="45" xfId="0" applyFont="1" applyFill="1" applyBorder="1" applyAlignment="1">
      <alignment horizontal="center" vertical="center"/>
    </xf>
    <xf numFmtId="0" fontId="11" fillId="7" borderId="51" xfId="0" applyFont="1" applyFill="1" applyBorder="1" applyAlignment="1">
      <alignment horizontal="center" vertical="center"/>
    </xf>
    <xf numFmtId="0" fontId="11" fillId="7" borderId="49" xfId="0" applyFont="1" applyFill="1" applyBorder="1" applyAlignment="1">
      <alignment horizontal="center" vertical="center"/>
    </xf>
    <xf numFmtId="0" fontId="11" fillId="7" borderId="39" xfId="0" applyFont="1" applyFill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/>
    </xf>
    <xf numFmtId="0" fontId="5" fillId="12" borderId="94" xfId="0" applyFont="1" applyFill="1" applyBorder="1" applyAlignment="1">
      <alignment horizontal="center" wrapText="1"/>
    </xf>
    <xf numFmtId="164" fontId="10" fillId="0" borderId="2" xfId="0" applyNumberFormat="1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164" fontId="11" fillId="0" borderId="2" xfId="0" applyNumberFormat="1" applyFont="1" applyBorder="1" applyAlignment="1">
      <alignment horizontal="center"/>
    </xf>
    <xf numFmtId="0" fontId="2" fillId="7" borderId="84" xfId="0" applyFont="1" applyFill="1" applyBorder="1" applyAlignment="1">
      <alignment horizontal="right"/>
    </xf>
    <xf numFmtId="0" fontId="11" fillId="9" borderId="76" xfId="0" applyFont="1" applyFill="1" applyBorder="1" applyAlignment="1">
      <alignment horizontal="center" vertical="center"/>
    </xf>
    <xf numFmtId="0" fontId="2" fillId="15" borderId="2" xfId="0" applyFont="1" applyFill="1" applyBorder="1" applyAlignment="1">
      <alignment horizontal="center"/>
    </xf>
    <xf numFmtId="0" fontId="11" fillId="9" borderId="95" xfId="0" applyFont="1" applyFill="1" applyBorder="1" applyAlignment="1">
      <alignment horizontal="center" vertical="center"/>
    </xf>
    <xf numFmtId="0" fontId="11" fillId="9" borderId="0" xfId="0" applyFont="1" applyFill="1" applyAlignment="1">
      <alignment horizontal="center" vertical="center"/>
    </xf>
    <xf numFmtId="0" fontId="11" fillId="9" borderId="93" xfId="0" applyFont="1" applyFill="1" applyBorder="1" applyAlignment="1">
      <alignment horizontal="center" vertical="center"/>
    </xf>
    <xf numFmtId="0" fontId="11" fillId="9" borderId="92" xfId="0" applyFont="1" applyFill="1" applyBorder="1" applyAlignment="1">
      <alignment horizontal="center" vertical="center"/>
    </xf>
    <xf numFmtId="1" fontId="6" fillId="16" borderId="78" xfId="0" applyNumberFormat="1" applyFont="1" applyFill="1" applyBorder="1" applyAlignment="1">
      <alignment horizontal="center" vertical="center"/>
    </xf>
    <xf numFmtId="0" fontId="6" fillId="16" borderId="40" xfId="0" applyFont="1" applyFill="1" applyBorder="1"/>
    <xf numFmtId="0" fontId="6" fillId="16" borderId="48" xfId="0" applyFont="1" applyFill="1" applyBorder="1"/>
    <xf numFmtId="0" fontId="6" fillId="16" borderId="38" xfId="0" applyFont="1" applyFill="1" applyBorder="1"/>
    <xf numFmtId="0" fontId="6" fillId="16" borderId="60" xfId="0" applyFont="1" applyFill="1" applyBorder="1" applyAlignment="1">
      <alignment horizontal="center"/>
    </xf>
    <xf numFmtId="0" fontId="6" fillId="16" borderId="68" xfId="0" applyFont="1" applyFill="1" applyBorder="1" applyAlignment="1">
      <alignment horizontal="center" vertical="center"/>
    </xf>
    <xf numFmtId="0" fontId="6" fillId="16" borderId="54" xfId="0" applyFont="1" applyFill="1" applyBorder="1" applyAlignment="1">
      <alignment horizontal="center"/>
    </xf>
    <xf numFmtId="1" fontId="2" fillId="4" borderId="2" xfId="0" applyNumberFormat="1" applyFont="1" applyFill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0" fontId="11" fillId="9" borderId="52" xfId="0" applyFont="1" applyFill="1" applyBorder="1" applyAlignment="1">
      <alignment horizontal="center" vertical="center"/>
    </xf>
    <xf numFmtId="0" fontId="0" fillId="0" borderId="97" xfId="0" applyBorder="1"/>
    <xf numFmtId="0" fontId="11" fillId="9" borderId="6" xfId="0" applyFont="1" applyFill="1" applyBorder="1" applyAlignment="1">
      <alignment horizontal="center" vertical="center"/>
    </xf>
    <xf numFmtId="164" fontId="6" fillId="16" borderId="78" xfId="0" applyNumberFormat="1" applyFont="1" applyFill="1" applyBorder="1" applyAlignment="1">
      <alignment horizontal="center" vertical="center"/>
    </xf>
    <xf numFmtId="164" fontId="6" fillId="16" borderId="68" xfId="0" applyNumberFormat="1" applyFont="1" applyFill="1" applyBorder="1" applyAlignment="1">
      <alignment horizontal="center" vertical="center"/>
    </xf>
    <xf numFmtId="164" fontId="6" fillId="16" borderId="73" xfId="0" applyNumberFormat="1" applyFont="1" applyFill="1" applyBorder="1" applyAlignment="1">
      <alignment horizontal="center" vertical="center"/>
    </xf>
    <xf numFmtId="0" fontId="6" fillId="16" borderId="69" xfId="0" applyFont="1" applyFill="1" applyBorder="1" applyAlignment="1">
      <alignment horizontal="center" vertical="center"/>
    </xf>
    <xf numFmtId="164" fontId="6" fillId="16" borderId="80" xfId="0" applyNumberFormat="1" applyFont="1" applyFill="1" applyBorder="1" applyAlignment="1">
      <alignment horizontal="center" vertical="center"/>
    </xf>
    <xf numFmtId="0" fontId="10" fillId="18" borderId="48" xfId="0" applyFont="1" applyFill="1" applyBorder="1"/>
    <xf numFmtId="0" fontId="10" fillId="18" borderId="40" xfId="0" applyFont="1" applyFill="1" applyBorder="1"/>
    <xf numFmtId="0" fontId="10" fillId="18" borderId="38" xfId="0" applyFont="1" applyFill="1" applyBorder="1"/>
    <xf numFmtId="164" fontId="10" fillId="18" borderId="78" xfId="0" applyNumberFormat="1" applyFont="1" applyFill="1" applyBorder="1" applyAlignment="1">
      <alignment horizontal="center" vertical="center"/>
    </xf>
    <xf numFmtId="0" fontId="10" fillId="18" borderId="78" xfId="0" applyFont="1" applyFill="1" applyBorder="1" applyAlignment="1">
      <alignment horizontal="center" vertical="center"/>
    </xf>
    <xf numFmtId="164" fontId="10" fillId="18" borderId="68" xfId="0" applyNumberFormat="1" applyFont="1" applyFill="1" applyBorder="1" applyAlignment="1">
      <alignment horizontal="center" vertical="center"/>
    </xf>
    <xf numFmtId="0" fontId="10" fillId="18" borderId="68" xfId="0" applyFont="1" applyFill="1" applyBorder="1" applyAlignment="1">
      <alignment horizontal="center" vertical="center"/>
    </xf>
    <xf numFmtId="164" fontId="10" fillId="18" borderId="69" xfId="0" applyNumberFormat="1" applyFont="1" applyFill="1" applyBorder="1" applyAlignment="1">
      <alignment horizontal="center" vertical="center"/>
    </xf>
    <xf numFmtId="0" fontId="10" fillId="18" borderId="69" xfId="0" applyFont="1" applyFill="1" applyBorder="1" applyAlignment="1">
      <alignment horizontal="center" vertical="center"/>
    </xf>
    <xf numFmtId="164" fontId="10" fillId="18" borderId="81" xfId="0" applyNumberFormat="1" applyFont="1" applyFill="1" applyBorder="1" applyAlignment="1">
      <alignment horizontal="center" vertical="center"/>
    </xf>
    <xf numFmtId="1" fontId="10" fillId="18" borderId="68" xfId="0" applyNumberFormat="1" applyFont="1" applyFill="1" applyBorder="1" applyAlignment="1">
      <alignment horizontal="center" vertical="center"/>
    </xf>
    <xf numFmtId="1" fontId="6" fillId="16" borderId="68" xfId="0" applyNumberFormat="1" applyFont="1" applyFill="1" applyBorder="1" applyAlignment="1">
      <alignment horizontal="center" vertical="center"/>
    </xf>
    <xf numFmtId="1" fontId="6" fillId="16" borderId="60" xfId="0" applyNumberFormat="1" applyFont="1" applyFill="1" applyBorder="1" applyAlignment="1">
      <alignment horizontal="center"/>
    </xf>
    <xf numFmtId="0" fontId="10" fillId="18" borderId="54" xfId="0" applyFont="1" applyFill="1" applyBorder="1" applyAlignment="1">
      <alignment horizontal="center"/>
    </xf>
    <xf numFmtId="0" fontId="6" fillId="16" borderId="78" xfId="0" applyFont="1" applyFill="1" applyBorder="1"/>
    <xf numFmtId="0" fontId="6" fillId="16" borderId="68" xfId="0" applyFont="1" applyFill="1" applyBorder="1"/>
    <xf numFmtId="0" fontId="10" fillId="18" borderId="78" xfId="0" applyFont="1" applyFill="1" applyBorder="1"/>
    <xf numFmtId="0" fontId="10" fillId="18" borderId="68" xfId="0" applyFont="1" applyFill="1" applyBorder="1"/>
    <xf numFmtId="0" fontId="11" fillId="9" borderId="5" xfId="0" applyFont="1" applyFill="1" applyBorder="1" applyAlignment="1">
      <alignment horizontal="center" vertical="center"/>
    </xf>
    <xf numFmtId="0" fontId="10" fillId="18" borderId="55" xfId="0" applyFont="1" applyFill="1" applyBorder="1" applyAlignment="1">
      <alignment horizontal="center"/>
    </xf>
    <xf numFmtId="1" fontId="6" fillId="16" borderId="55" xfId="0" applyNumberFormat="1" applyFont="1" applyFill="1" applyBorder="1" applyAlignment="1">
      <alignment horizontal="center"/>
    </xf>
    <xf numFmtId="1" fontId="6" fillId="16" borderId="54" xfId="0" applyNumberFormat="1" applyFont="1" applyFill="1" applyBorder="1" applyAlignment="1">
      <alignment horizontal="center"/>
    </xf>
    <xf numFmtId="164" fontId="10" fillId="18" borderId="67" xfId="0" applyNumberFormat="1" applyFont="1" applyFill="1" applyBorder="1" applyAlignment="1">
      <alignment horizontal="center" vertical="center"/>
    </xf>
    <xf numFmtId="164" fontId="6" fillId="16" borderId="67" xfId="0" applyNumberFormat="1" applyFont="1" applyFill="1" applyBorder="1" applyAlignment="1">
      <alignment horizontal="center" vertical="center"/>
    </xf>
    <xf numFmtId="0" fontId="2" fillId="7" borderId="96" xfId="0" applyFont="1" applyFill="1" applyBorder="1" applyAlignment="1">
      <alignment horizontal="right"/>
    </xf>
    <xf numFmtId="0" fontId="11" fillId="9" borderId="99" xfId="0" applyFont="1" applyFill="1" applyBorder="1" applyAlignment="1">
      <alignment horizontal="right"/>
    </xf>
    <xf numFmtId="0" fontId="10" fillId="18" borderId="63" xfId="0" applyFont="1" applyFill="1" applyBorder="1" applyAlignment="1">
      <alignment horizontal="center"/>
    </xf>
    <xf numFmtId="0" fontId="10" fillId="18" borderId="69" xfId="0" applyFont="1" applyFill="1" applyBorder="1"/>
    <xf numFmtId="0" fontId="10" fillId="15" borderId="53" xfId="0" applyFont="1" applyFill="1" applyBorder="1" applyAlignment="1">
      <alignment horizontal="center"/>
    </xf>
    <xf numFmtId="0" fontId="10" fillId="4" borderId="53" xfId="0" applyFont="1" applyFill="1" applyBorder="1" applyAlignment="1">
      <alignment horizontal="center"/>
    </xf>
    <xf numFmtId="0" fontId="19" fillId="2" borderId="9" xfId="0" applyFont="1" applyFill="1" applyBorder="1" applyAlignment="1">
      <alignment vertical="center"/>
    </xf>
    <xf numFmtId="0" fontId="15" fillId="11" borderId="30" xfId="0" applyFont="1" applyFill="1" applyBorder="1"/>
    <xf numFmtId="165" fontId="27" fillId="0" borderId="26" xfId="0" applyNumberFormat="1" applyFont="1" applyBorder="1"/>
    <xf numFmtId="165" fontId="27" fillId="0" borderId="3" xfId="0" applyNumberFormat="1" applyFont="1" applyBorder="1"/>
    <xf numFmtId="0" fontId="29" fillId="2" borderId="5" xfId="0" applyFont="1" applyFill="1" applyBorder="1" applyAlignment="1">
      <alignment horizontal="center" vertical="center" wrapText="1"/>
    </xf>
    <xf numFmtId="0" fontId="30" fillId="17" borderId="18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vertical="center" wrapText="1"/>
    </xf>
    <xf numFmtId="0" fontId="30" fillId="19" borderId="18" xfId="0" applyFont="1" applyFill="1" applyBorder="1" applyAlignment="1">
      <alignment horizontal="center" vertical="center" wrapText="1"/>
    </xf>
    <xf numFmtId="0" fontId="31" fillId="19" borderId="22" xfId="0" applyFont="1" applyFill="1" applyBorder="1" applyAlignment="1">
      <alignment vertical="center" wrapText="1"/>
    </xf>
    <xf numFmtId="0" fontId="2" fillId="17" borderId="2" xfId="0" applyFont="1" applyFill="1" applyBorder="1"/>
    <xf numFmtId="0" fontId="2" fillId="19" borderId="2" xfId="0" applyFont="1" applyFill="1" applyBorder="1"/>
    <xf numFmtId="0" fontId="30" fillId="20" borderId="18" xfId="0" applyFont="1" applyFill="1" applyBorder="1" applyAlignment="1">
      <alignment horizontal="center" vertical="center" wrapText="1"/>
    </xf>
    <xf numFmtId="0" fontId="31" fillId="20" borderId="22" xfId="0" applyFont="1" applyFill="1" applyBorder="1" applyAlignment="1">
      <alignment vertical="center" wrapText="1"/>
    </xf>
    <xf numFmtId="0" fontId="10" fillId="20" borderId="2" xfId="0" applyFont="1" applyFill="1" applyBorder="1" applyAlignment="1">
      <alignment horizontal="center" vertical="center"/>
    </xf>
    <xf numFmtId="0" fontId="30" fillId="21" borderId="18" xfId="0" applyFont="1" applyFill="1" applyBorder="1" applyAlignment="1">
      <alignment horizontal="center" vertical="center" wrapText="1"/>
    </xf>
    <xf numFmtId="0" fontId="31" fillId="21" borderId="22" xfId="0" applyFont="1" applyFill="1" applyBorder="1" applyAlignment="1">
      <alignment vertical="center" wrapText="1"/>
    </xf>
    <xf numFmtId="0" fontId="10" fillId="21" borderId="2" xfId="0" applyFont="1" applyFill="1" applyBorder="1" applyAlignment="1">
      <alignment horizontal="center" vertical="center"/>
    </xf>
    <xf numFmtId="0" fontId="10" fillId="5" borderId="2" xfId="0" applyFont="1" applyFill="1" applyBorder="1" applyAlignment="1">
      <alignment horizontal="center" vertical="center"/>
    </xf>
    <xf numFmtId="0" fontId="30" fillId="5" borderId="22" xfId="0" applyFont="1" applyFill="1" applyBorder="1" applyAlignment="1">
      <alignment vertical="center" wrapText="1"/>
    </xf>
    <xf numFmtId="0" fontId="30" fillId="5" borderId="91" xfId="0" applyFont="1" applyFill="1" applyBorder="1" applyAlignment="1">
      <alignment vertical="center" wrapText="1"/>
    </xf>
    <xf numFmtId="0" fontId="0" fillId="5" borderId="2" xfId="0" applyFill="1" applyBorder="1" applyAlignment="1">
      <alignment horizontal="center"/>
    </xf>
    <xf numFmtId="165" fontId="5" fillId="11" borderId="101" xfId="0" applyNumberFormat="1" applyFont="1" applyFill="1" applyBorder="1"/>
    <xf numFmtId="165" fontId="5" fillId="11" borderId="102" xfId="0" applyNumberFormat="1" applyFont="1" applyFill="1" applyBorder="1"/>
    <xf numFmtId="0" fontId="7" fillId="16" borderId="6" xfId="0" applyFont="1" applyFill="1" applyBorder="1"/>
    <xf numFmtId="0" fontId="11" fillId="7" borderId="105" xfId="0" applyFont="1" applyFill="1" applyBorder="1" applyAlignment="1">
      <alignment horizontal="center" vertical="center"/>
    </xf>
    <xf numFmtId="0" fontId="11" fillId="7" borderId="106" xfId="0" applyFont="1" applyFill="1" applyBorder="1" applyAlignment="1">
      <alignment horizontal="center" vertical="center"/>
    </xf>
    <xf numFmtId="0" fontId="3" fillId="7" borderId="106" xfId="0" applyFont="1" applyFill="1" applyBorder="1" applyAlignment="1">
      <alignment horizontal="center" vertical="center"/>
    </xf>
    <xf numFmtId="0" fontId="11" fillId="7" borderId="107" xfId="0" applyFont="1" applyFill="1" applyBorder="1" applyAlignment="1">
      <alignment horizontal="center" vertical="center"/>
    </xf>
    <xf numFmtId="0" fontId="11" fillId="7" borderId="108" xfId="0" applyFont="1" applyFill="1" applyBorder="1" applyAlignment="1">
      <alignment horizontal="center" vertical="center"/>
    </xf>
    <xf numFmtId="0" fontId="6" fillId="14" borderId="74" xfId="0" applyFont="1" applyFill="1" applyBorder="1" applyAlignment="1">
      <alignment horizontal="center"/>
    </xf>
    <xf numFmtId="0" fontId="6" fillId="3" borderId="40" xfId="0" applyFont="1" applyFill="1" applyBorder="1"/>
    <xf numFmtId="0" fontId="6" fillId="3" borderId="48" xfId="0" applyFont="1" applyFill="1" applyBorder="1"/>
    <xf numFmtId="0" fontId="6" fillId="3" borderId="38" xfId="0" applyFont="1" applyFill="1" applyBorder="1"/>
    <xf numFmtId="0" fontId="6" fillId="3" borderId="78" xfId="0" applyFont="1" applyFill="1" applyBorder="1" applyAlignment="1">
      <alignment horizontal="center" vertical="center"/>
    </xf>
    <xf numFmtId="164" fontId="6" fillId="3" borderId="68" xfId="0" applyNumberFormat="1" applyFont="1" applyFill="1" applyBorder="1" applyAlignment="1">
      <alignment horizontal="center" vertical="center"/>
    </xf>
    <xf numFmtId="0" fontId="6" fillId="3" borderId="68" xfId="0" applyFont="1" applyFill="1" applyBorder="1" applyAlignment="1">
      <alignment horizontal="center" vertical="center"/>
    </xf>
    <xf numFmtId="164" fontId="6" fillId="3" borderId="69" xfId="0" applyNumberFormat="1" applyFont="1" applyFill="1" applyBorder="1" applyAlignment="1">
      <alignment horizontal="center" vertical="center"/>
    </xf>
    <xf numFmtId="0" fontId="6" fillId="3" borderId="54" xfId="0" applyFont="1" applyFill="1" applyBorder="1" applyAlignment="1">
      <alignment horizontal="center"/>
    </xf>
    <xf numFmtId="0" fontId="6" fillId="3" borderId="63" xfId="0" applyFont="1" applyFill="1" applyBorder="1" applyAlignment="1">
      <alignment horizontal="center"/>
    </xf>
    <xf numFmtId="0" fontId="6" fillId="3" borderId="68" xfId="0" applyFont="1" applyFill="1" applyBorder="1"/>
    <xf numFmtId="0" fontId="6" fillId="3" borderId="69" xfId="0" applyFont="1" applyFill="1" applyBorder="1"/>
    <xf numFmtId="0" fontId="7" fillId="23" borderId="9" xfId="0" applyFont="1" applyFill="1" applyBorder="1"/>
    <xf numFmtId="164" fontId="2" fillId="8" borderId="2" xfId="0" applyNumberFormat="1" applyFont="1" applyFill="1" applyBorder="1" applyAlignment="1">
      <alignment horizontal="center"/>
    </xf>
    <xf numFmtId="164" fontId="2" fillId="0" borderId="53" xfId="0" applyNumberFormat="1" applyFont="1" applyBorder="1" applyAlignment="1">
      <alignment horizontal="center"/>
    </xf>
    <xf numFmtId="164" fontId="2" fillId="7" borderId="53" xfId="0" applyNumberFormat="1" applyFont="1" applyFill="1" applyBorder="1" applyAlignment="1">
      <alignment horizontal="center"/>
    </xf>
    <xf numFmtId="164" fontId="2" fillId="6" borderId="53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6" borderId="2" xfId="0" applyNumberFormat="1" applyFont="1" applyFill="1" applyBorder="1" applyAlignment="1">
      <alignment horizontal="center"/>
    </xf>
    <xf numFmtId="164" fontId="2" fillId="7" borderId="2" xfId="0" applyNumberFormat="1" applyFont="1" applyFill="1" applyBorder="1" applyAlignment="1">
      <alignment horizontal="center"/>
    </xf>
    <xf numFmtId="0" fontId="6" fillId="3" borderId="74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6" fillId="0" borderId="0" xfId="0" applyFont="1"/>
    <xf numFmtId="0" fontId="1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2" fontId="23" fillId="0" borderId="0" xfId="0" applyNumberFormat="1" applyFont="1" applyAlignment="1">
      <alignment horizontal="left" vertical="center" indent="2"/>
    </xf>
    <xf numFmtId="0" fontId="6" fillId="3" borderId="4" xfId="0" applyFont="1" applyFill="1" applyBorder="1" applyAlignment="1">
      <alignment horizontal="center"/>
    </xf>
    <xf numFmtId="0" fontId="6" fillId="3" borderId="111" xfId="0" applyFont="1" applyFill="1" applyBorder="1" applyAlignment="1">
      <alignment horizontal="center"/>
    </xf>
    <xf numFmtId="0" fontId="6" fillId="3" borderId="112" xfId="0" applyFont="1" applyFill="1" applyBorder="1" applyAlignment="1">
      <alignment horizontal="center"/>
    </xf>
    <xf numFmtId="0" fontId="6" fillId="3" borderId="113" xfId="0" applyFont="1" applyFill="1" applyBorder="1" applyAlignment="1">
      <alignment horizontal="center"/>
    </xf>
    <xf numFmtId="0" fontId="6" fillId="3" borderId="114" xfId="0" applyFont="1" applyFill="1" applyBorder="1" applyAlignment="1">
      <alignment horizontal="center"/>
    </xf>
    <xf numFmtId="0" fontId="6" fillId="3" borderId="14" xfId="0" applyFont="1" applyFill="1" applyBorder="1" applyAlignment="1">
      <alignment horizontal="center"/>
    </xf>
    <xf numFmtId="0" fontId="6" fillId="3" borderId="110" xfId="0" applyFont="1" applyFill="1" applyBorder="1" applyAlignment="1">
      <alignment horizontal="center"/>
    </xf>
    <xf numFmtId="0" fontId="6" fillId="3" borderId="109" xfId="0" applyFont="1" applyFill="1" applyBorder="1" applyAlignment="1">
      <alignment horizontal="center"/>
    </xf>
    <xf numFmtId="0" fontId="10" fillId="25" borderId="53" xfId="0" applyFont="1" applyFill="1" applyBorder="1" applyAlignment="1">
      <alignment horizontal="center"/>
    </xf>
    <xf numFmtId="0" fontId="2" fillId="25" borderId="2" xfId="0" applyFont="1" applyFill="1" applyBorder="1" applyAlignment="1">
      <alignment horizontal="center"/>
    </xf>
    <xf numFmtId="164" fontId="33" fillId="6" borderId="2" xfId="0" applyNumberFormat="1" applyFont="1" applyFill="1" applyBorder="1" applyAlignment="1">
      <alignment horizontal="center"/>
    </xf>
    <xf numFmtId="164" fontId="6" fillId="3" borderId="78" xfId="0" applyNumberFormat="1" applyFont="1" applyFill="1" applyBorder="1" applyAlignment="1">
      <alignment horizontal="center" vertical="center"/>
    </xf>
    <xf numFmtId="0" fontId="6" fillId="3" borderId="69" xfId="0" applyFont="1" applyFill="1" applyBorder="1" applyAlignment="1">
      <alignment horizontal="center" vertical="center"/>
    </xf>
    <xf numFmtId="0" fontId="10" fillId="25" borderId="40" xfId="0" applyFont="1" applyFill="1" applyBorder="1"/>
    <xf numFmtId="0" fontId="10" fillId="25" borderId="48" xfId="0" applyFont="1" applyFill="1" applyBorder="1"/>
    <xf numFmtId="0" fontId="10" fillId="25" borderId="38" xfId="0" applyFont="1" applyFill="1" applyBorder="1"/>
    <xf numFmtId="164" fontId="10" fillId="25" borderId="68" xfId="0" applyNumberFormat="1" applyFont="1" applyFill="1" applyBorder="1" applyAlignment="1">
      <alignment horizontal="center" vertical="center"/>
    </xf>
    <xf numFmtId="0" fontId="10" fillId="25" borderId="78" xfId="0" applyFont="1" applyFill="1" applyBorder="1" applyAlignment="1">
      <alignment horizontal="center" vertical="center"/>
    </xf>
    <xf numFmtId="164" fontId="10" fillId="25" borderId="69" xfId="0" applyNumberFormat="1" applyFont="1" applyFill="1" applyBorder="1" applyAlignment="1">
      <alignment horizontal="center" vertical="center"/>
    </xf>
    <xf numFmtId="0" fontId="6" fillId="16" borderId="37" xfId="0" applyFont="1" applyFill="1" applyBorder="1"/>
    <xf numFmtId="0" fontId="11" fillId="25" borderId="35" xfId="0" applyFont="1" applyFill="1" applyBorder="1" applyAlignment="1">
      <alignment horizontal="center" vertical="center"/>
    </xf>
    <xf numFmtId="164" fontId="10" fillId="25" borderId="81" xfId="0" applyNumberFormat="1" applyFont="1" applyFill="1" applyBorder="1" applyAlignment="1">
      <alignment horizontal="center" vertical="center"/>
    </xf>
    <xf numFmtId="1" fontId="10" fillId="25" borderId="68" xfId="0" applyNumberFormat="1" applyFont="1" applyFill="1" applyBorder="1" applyAlignment="1">
      <alignment horizontal="center" vertical="center"/>
    </xf>
    <xf numFmtId="0" fontId="10" fillId="25" borderId="68" xfId="0" applyFont="1" applyFill="1" applyBorder="1"/>
    <xf numFmtId="0" fontId="10" fillId="25" borderId="54" xfId="0" applyFont="1" applyFill="1" applyBorder="1" applyAlignment="1">
      <alignment horizontal="center"/>
    </xf>
    <xf numFmtId="0" fontId="10" fillId="25" borderId="69" xfId="0" applyFont="1" applyFill="1" applyBorder="1"/>
    <xf numFmtId="0" fontId="10" fillId="25" borderId="63" xfId="0" applyFont="1" applyFill="1" applyBorder="1" applyAlignment="1">
      <alignment horizontal="center"/>
    </xf>
    <xf numFmtId="164" fontId="6" fillId="3" borderId="82" xfId="0" applyNumberFormat="1" applyFont="1" applyFill="1" applyBorder="1" applyAlignment="1">
      <alignment horizontal="center" vertical="center"/>
    </xf>
    <xf numFmtId="1" fontId="6" fillId="3" borderId="69" xfId="0" applyNumberFormat="1" applyFont="1" applyFill="1" applyBorder="1" applyAlignment="1">
      <alignment horizontal="center" vertical="center"/>
    </xf>
    <xf numFmtId="0" fontId="6" fillId="3" borderId="78" xfId="0" applyFont="1" applyFill="1" applyBorder="1"/>
    <xf numFmtId="0" fontId="6" fillId="3" borderId="60" xfId="0" applyFont="1" applyFill="1" applyBorder="1" applyAlignment="1">
      <alignment horizontal="center"/>
    </xf>
    <xf numFmtId="0" fontId="10" fillId="25" borderId="78" xfId="0" applyFont="1" applyFill="1" applyBorder="1"/>
    <xf numFmtId="164" fontId="10" fillId="25" borderId="78" xfId="0" applyNumberFormat="1" applyFont="1" applyFill="1" applyBorder="1" applyAlignment="1">
      <alignment horizontal="center" vertical="center"/>
    </xf>
    <xf numFmtId="0" fontId="10" fillId="25" borderId="60" xfId="0" applyFont="1" applyFill="1" applyBorder="1" applyAlignment="1">
      <alignment horizontal="center"/>
    </xf>
    <xf numFmtId="164" fontId="6" fillId="3" borderId="73" xfId="0" applyNumberFormat="1" applyFont="1" applyFill="1" applyBorder="1" applyAlignment="1">
      <alignment horizontal="center" vertical="center"/>
    </xf>
    <xf numFmtId="0" fontId="6" fillId="3" borderId="115" xfId="0" applyFont="1" applyFill="1" applyBorder="1" applyAlignment="1">
      <alignment horizontal="center"/>
    </xf>
    <xf numFmtId="0" fontId="6" fillId="16" borderId="55" xfId="0" applyFont="1" applyFill="1" applyBorder="1" applyAlignment="1">
      <alignment horizontal="center"/>
    </xf>
    <xf numFmtId="0" fontId="11" fillId="24" borderId="32" xfId="0" applyFont="1" applyFill="1" applyBorder="1" applyAlignment="1">
      <alignment horizontal="center" vertical="center"/>
    </xf>
    <xf numFmtId="0" fontId="3" fillId="24" borderId="32" xfId="0" applyFont="1" applyFill="1" applyBorder="1" applyAlignment="1">
      <alignment horizontal="center" vertical="center"/>
    </xf>
    <xf numFmtId="0" fontId="11" fillId="24" borderId="33" xfId="0" applyFont="1" applyFill="1" applyBorder="1" applyAlignment="1">
      <alignment horizontal="center" vertical="center"/>
    </xf>
    <xf numFmtId="0" fontId="3" fillId="24" borderId="35" xfId="0" applyFont="1" applyFill="1" applyBorder="1" applyAlignment="1">
      <alignment horizontal="center" vertical="center"/>
    </xf>
    <xf numFmtId="0" fontId="11" fillId="24" borderId="35" xfId="0" applyFont="1" applyFill="1" applyBorder="1" applyAlignment="1">
      <alignment horizontal="center" vertical="center"/>
    </xf>
    <xf numFmtId="0" fontId="3" fillId="25" borderId="35" xfId="0" applyFont="1" applyFill="1" applyBorder="1" applyAlignment="1">
      <alignment horizontal="center" vertical="center"/>
    </xf>
    <xf numFmtId="0" fontId="11" fillId="25" borderId="45" xfId="0" applyFont="1" applyFill="1" applyBorder="1" applyAlignment="1">
      <alignment horizontal="center" vertical="center"/>
    </xf>
    <xf numFmtId="0" fontId="11" fillId="25" borderId="34" xfId="0" applyFont="1" applyFill="1" applyBorder="1" applyAlignment="1">
      <alignment horizontal="center" vertical="center"/>
    </xf>
    <xf numFmtId="0" fontId="11" fillId="18" borderId="35" xfId="0" applyFont="1" applyFill="1" applyBorder="1" applyAlignment="1">
      <alignment horizontal="center" vertical="center"/>
    </xf>
    <xf numFmtId="0" fontId="3" fillId="18" borderId="35" xfId="0" applyFont="1" applyFill="1" applyBorder="1" applyAlignment="1">
      <alignment horizontal="center" vertical="center"/>
    </xf>
    <xf numFmtId="0" fontId="11" fillId="18" borderId="45" xfId="0" applyFont="1" applyFill="1" applyBorder="1" applyAlignment="1">
      <alignment horizontal="center" vertical="center"/>
    </xf>
    <xf numFmtId="0" fontId="11" fillId="18" borderId="34" xfId="0" applyFont="1" applyFill="1" applyBorder="1" applyAlignment="1">
      <alignment horizontal="center" vertical="center"/>
    </xf>
    <xf numFmtId="0" fontId="11" fillId="3" borderId="106" xfId="0" applyFont="1" applyFill="1" applyBorder="1" applyAlignment="1">
      <alignment horizontal="center" vertical="center"/>
    </xf>
    <xf numFmtId="0" fontId="3" fillId="3" borderId="106" xfId="0" applyFont="1" applyFill="1" applyBorder="1" applyAlignment="1">
      <alignment horizontal="center" vertical="center"/>
    </xf>
    <xf numFmtId="0" fontId="11" fillId="3" borderId="107" xfId="0" applyFont="1" applyFill="1" applyBorder="1" applyAlignment="1">
      <alignment horizontal="center" vertical="center"/>
    </xf>
    <xf numFmtId="0" fontId="6" fillId="3" borderId="73" xfId="0" applyFont="1" applyFill="1" applyBorder="1"/>
    <xf numFmtId="0" fontId="6" fillId="16" borderId="67" xfId="0" applyFont="1" applyFill="1" applyBorder="1"/>
    <xf numFmtId="164" fontId="9" fillId="6" borderId="2" xfId="0" applyNumberFormat="1" applyFont="1" applyFill="1" applyBorder="1" applyAlignment="1">
      <alignment horizontal="center"/>
    </xf>
    <xf numFmtId="1" fontId="10" fillId="25" borderId="69" xfId="0" applyNumberFormat="1" applyFont="1" applyFill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11" fillId="3" borderId="105" xfId="0" applyFont="1" applyFill="1" applyBorder="1" applyAlignment="1">
      <alignment horizontal="center" vertical="center"/>
    </xf>
    <xf numFmtId="0" fontId="11" fillId="18" borderId="51" xfId="0" applyFont="1" applyFill="1" applyBorder="1" applyAlignment="1">
      <alignment horizontal="center" vertical="center"/>
    </xf>
    <xf numFmtId="0" fontId="3" fillId="24" borderId="106" xfId="0" applyFont="1" applyFill="1" applyBorder="1" applyAlignment="1">
      <alignment horizontal="center" vertical="center"/>
    </xf>
    <xf numFmtId="0" fontId="11" fillId="24" borderId="106" xfId="0" applyFont="1" applyFill="1" applyBorder="1" applyAlignment="1">
      <alignment horizontal="center" vertical="center"/>
    </xf>
    <xf numFmtId="0" fontId="11" fillId="24" borderId="50" xfId="0" applyFont="1" applyFill="1" applyBorder="1" applyAlignment="1">
      <alignment horizontal="center" vertical="center"/>
    </xf>
    <xf numFmtId="0" fontId="11" fillId="24" borderId="51" xfId="0" applyFont="1" applyFill="1" applyBorder="1" applyAlignment="1">
      <alignment horizontal="center" vertical="center"/>
    </xf>
    <xf numFmtId="0" fontId="11" fillId="24" borderId="34" xfId="0" applyFont="1" applyFill="1" applyBorder="1" applyAlignment="1">
      <alignment horizontal="center" vertical="center"/>
    </xf>
    <xf numFmtId="0" fontId="11" fillId="24" borderId="105" xfId="0" applyFont="1" applyFill="1" applyBorder="1" applyAlignment="1">
      <alignment horizontal="center" vertical="center"/>
    </xf>
    <xf numFmtId="0" fontId="11" fillId="24" borderId="45" xfId="0" applyFont="1" applyFill="1" applyBorder="1" applyAlignment="1">
      <alignment horizontal="center" vertical="center"/>
    </xf>
    <xf numFmtId="0" fontId="11" fillId="3" borderId="35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11" fillId="3" borderId="51" xfId="0" applyFont="1" applyFill="1" applyBorder="1" applyAlignment="1">
      <alignment horizontal="center" vertical="center"/>
    </xf>
    <xf numFmtId="0" fontId="11" fillId="3" borderId="108" xfId="0" applyFont="1" applyFill="1" applyBorder="1" applyAlignment="1">
      <alignment horizontal="center" vertical="center"/>
    </xf>
    <xf numFmtId="0" fontId="11" fillId="25" borderId="105" xfId="0" applyFont="1" applyFill="1" applyBorder="1" applyAlignment="1">
      <alignment horizontal="center" vertical="center"/>
    </xf>
    <xf numFmtId="0" fontId="11" fillId="25" borderId="106" xfId="0" applyFont="1" applyFill="1" applyBorder="1" applyAlignment="1">
      <alignment horizontal="center" vertical="center"/>
    </xf>
    <xf numFmtId="0" fontId="3" fillId="25" borderId="106" xfId="0" applyFont="1" applyFill="1" applyBorder="1" applyAlignment="1">
      <alignment horizontal="center" vertical="center"/>
    </xf>
    <xf numFmtId="0" fontId="11" fillId="25" borderId="51" xfId="0" applyFont="1" applyFill="1" applyBorder="1" applyAlignment="1">
      <alignment horizontal="center" vertical="center"/>
    </xf>
    <xf numFmtId="0" fontId="11" fillId="25" borderId="108" xfId="0" applyFont="1" applyFill="1" applyBorder="1" applyAlignment="1">
      <alignment horizontal="center" vertical="center"/>
    </xf>
    <xf numFmtId="0" fontId="11" fillId="25" borderId="107" xfId="0" applyFont="1" applyFill="1" applyBorder="1" applyAlignment="1">
      <alignment horizontal="center" vertical="center"/>
    </xf>
    <xf numFmtId="0" fontId="11" fillId="3" borderId="45" xfId="0" applyFont="1" applyFill="1" applyBorder="1" applyAlignment="1">
      <alignment horizontal="center" vertical="center"/>
    </xf>
    <xf numFmtId="0" fontId="11" fillId="0" borderId="35" xfId="0" applyFont="1" applyBorder="1" applyAlignment="1">
      <alignment horizontal="center" vertical="center"/>
    </xf>
    <xf numFmtId="0" fontId="11" fillId="18" borderId="107" xfId="0" applyFont="1" applyFill="1" applyBorder="1" applyAlignment="1">
      <alignment horizontal="center" vertical="center"/>
    </xf>
    <xf numFmtId="0" fontId="11" fillId="18" borderId="106" xfId="0" applyFont="1" applyFill="1" applyBorder="1" applyAlignment="1">
      <alignment horizontal="center" vertical="center"/>
    </xf>
    <xf numFmtId="0" fontId="11" fillId="18" borderId="108" xfId="0" applyFont="1" applyFill="1" applyBorder="1" applyAlignment="1">
      <alignment horizontal="center" vertical="center"/>
    </xf>
    <xf numFmtId="0" fontId="3" fillId="18" borderId="106" xfId="0" applyFont="1" applyFill="1" applyBorder="1" applyAlignment="1">
      <alignment horizontal="center" vertical="center"/>
    </xf>
    <xf numFmtId="0" fontId="11" fillId="18" borderId="32" xfId="0" applyFont="1" applyFill="1" applyBorder="1" applyAlignment="1">
      <alignment horizontal="center" vertical="center"/>
    </xf>
    <xf numFmtId="0" fontId="3" fillId="18" borderId="32" xfId="0" applyFont="1" applyFill="1" applyBorder="1" applyAlignment="1">
      <alignment horizontal="center" vertical="center"/>
    </xf>
    <xf numFmtId="0" fontId="11" fillId="18" borderId="50" xfId="0" applyFont="1" applyFill="1" applyBorder="1" applyAlignment="1">
      <alignment horizontal="center" vertical="center"/>
    </xf>
    <xf numFmtId="0" fontId="11" fillId="18" borderId="105" xfId="0" applyFont="1" applyFill="1" applyBorder="1" applyAlignment="1">
      <alignment horizontal="center" vertical="center"/>
    </xf>
    <xf numFmtId="0" fontId="11" fillId="3" borderId="34" xfId="0" applyFont="1" applyFill="1" applyBorder="1" applyAlignment="1">
      <alignment horizontal="center" vertical="center"/>
    </xf>
    <xf numFmtId="0" fontId="11" fillId="24" borderId="31" xfId="0" applyFont="1" applyFill="1" applyBorder="1" applyAlignment="1">
      <alignment horizontal="center" vertical="center"/>
    </xf>
    <xf numFmtId="0" fontId="19" fillId="25" borderId="9" xfId="0" applyFont="1" applyFill="1" applyBorder="1"/>
    <xf numFmtId="0" fontId="7" fillId="3" borderId="9" xfId="0" applyFont="1" applyFill="1" applyBorder="1"/>
    <xf numFmtId="0" fontId="11" fillId="0" borderId="45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32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106" xfId="0" applyFont="1" applyBorder="1" applyAlignment="1">
      <alignment horizontal="center" vertical="center"/>
    </xf>
    <xf numFmtId="0" fontId="3" fillId="0" borderId="106" xfId="0" applyFont="1" applyBorder="1" applyAlignment="1">
      <alignment horizontal="center" vertical="center"/>
    </xf>
    <xf numFmtId="0" fontId="11" fillId="0" borderId="108" xfId="0" applyFont="1" applyBorder="1" applyAlignment="1">
      <alignment horizontal="center" vertical="center"/>
    </xf>
    <xf numFmtId="0" fontId="11" fillId="2" borderId="29" xfId="0" applyFont="1" applyFill="1" applyBorder="1" applyAlignment="1">
      <alignment vertical="center"/>
    </xf>
    <xf numFmtId="0" fontId="3" fillId="16" borderId="122" xfId="0" applyFont="1" applyFill="1" applyBorder="1"/>
    <xf numFmtId="0" fontId="3" fillId="3" borderId="122" xfId="0" applyFont="1" applyFill="1" applyBorder="1"/>
    <xf numFmtId="0" fontId="3" fillId="23" borderId="122" xfId="0" applyFont="1" applyFill="1" applyBorder="1"/>
    <xf numFmtId="0" fontId="11" fillId="25" borderId="122" xfId="0" applyFont="1" applyFill="1" applyBorder="1"/>
    <xf numFmtId="0" fontId="11" fillId="0" borderId="107" xfId="0" applyFont="1" applyBorder="1" applyAlignment="1">
      <alignment horizontal="center" vertical="center"/>
    </xf>
    <xf numFmtId="0" fontId="2" fillId="7" borderId="0" xfId="0" applyFont="1" applyFill="1"/>
    <xf numFmtId="0" fontId="35" fillId="0" borderId="0" xfId="0" applyFont="1" applyAlignment="1">
      <alignment vertical="center"/>
    </xf>
    <xf numFmtId="49" fontId="2" fillId="7" borderId="78" xfId="0" applyNumberFormat="1" applyFont="1" applyFill="1" applyBorder="1" applyAlignment="1">
      <alignment horizontal="center" vertical="center"/>
    </xf>
    <xf numFmtId="49" fontId="2" fillId="7" borderId="68" xfId="0" applyNumberFormat="1" applyFont="1" applyFill="1" applyBorder="1" applyAlignment="1">
      <alignment horizontal="center" vertical="center"/>
    </xf>
    <xf numFmtId="49" fontId="2" fillId="7" borderId="69" xfId="0" applyNumberFormat="1" applyFont="1" applyFill="1" applyBorder="1" applyAlignment="1">
      <alignment horizontal="center" vertical="center"/>
    </xf>
    <xf numFmtId="0" fontId="11" fillId="24" borderId="123" xfId="0" applyFont="1" applyFill="1" applyBorder="1" applyAlignment="1">
      <alignment horizontal="center" vertical="center"/>
    </xf>
    <xf numFmtId="0" fontId="11" fillId="25" borderId="124" xfId="0" applyFont="1" applyFill="1" applyBorder="1" applyAlignment="1">
      <alignment horizontal="center" vertical="center"/>
    </xf>
    <xf numFmtId="0" fontId="11" fillId="7" borderId="124" xfId="0" applyFont="1" applyFill="1" applyBorder="1" applyAlignment="1">
      <alignment horizontal="center" vertical="center"/>
    </xf>
    <xf numFmtId="0" fontId="11" fillId="7" borderId="125" xfId="0" applyFont="1" applyFill="1" applyBorder="1" applyAlignment="1">
      <alignment horizontal="center" vertical="center"/>
    </xf>
    <xf numFmtId="0" fontId="11" fillId="7" borderId="123" xfId="0" applyFont="1" applyFill="1" applyBorder="1" applyAlignment="1">
      <alignment horizontal="center" vertical="center"/>
    </xf>
    <xf numFmtId="0" fontId="11" fillId="18" borderId="124" xfId="0" applyFont="1" applyFill="1" applyBorder="1" applyAlignment="1">
      <alignment horizontal="center" vertical="center"/>
    </xf>
    <xf numFmtId="0" fontId="11" fillId="3" borderId="125" xfId="0" applyFont="1" applyFill="1" applyBorder="1" applyAlignment="1">
      <alignment horizontal="center" vertical="center"/>
    </xf>
    <xf numFmtId="0" fontId="11" fillId="7" borderId="37" xfId="0" applyFont="1" applyFill="1" applyBorder="1" applyAlignment="1">
      <alignment horizontal="center" vertical="center"/>
    </xf>
    <xf numFmtId="0" fontId="11" fillId="7" borderId="48" xfId="0" applyFont="1" applyFill="1" applyBorder="1" applyAlignment="1">
      <alignment horizontal="center" vertical="center"/>
    </xf>
    <xf numFmtId="0" fontId="11" fillId="7" borderId="40" xfId="0" applyFont="1" applyFill="1" applyBorder="1" applyAlignment="1">
      <alignment horizontal="center" vertical="center"/>
    </xf>
    <xf numFmtId="0" fontId="11" fillId="7" borderId="38" xfId="0" applyFont="1" applyFill="1" applyBorder="1" applyAlignment="1">
      <alignment horizontal="center" vertical="center"/>
    </xf>
    <xf numFmtId="1" fontId="11" fillId="7" borderId="126" xfId="0" applyNumberFormat="1" applyFont="1" applyFill="1" applyBorder="1" applyAlignment="1">
      <alignment horizontal="center" vertical="center"/>
    </xf>
    <xf numFmtId="1" fontId="11" fillId="7" borderId="127" xfId="0" applyNumberFormat="1" applyFont="1" applyFill="1" applyBorder="1" applyAlignment="1">
      <alignment horizontal="center" vertical="center"/>
    </xf>
    <xf numFmtId="1" fontId="11" fillId="7" borderId="128" xfId="0" applyNumberFormat="1" applyFont="1" applyFill="1" applyBorder="1" applyAlignment="1">
      <alignment horizontal="center" vertical="center"/>
    </xf>
    <xf numFmtId="0" fontId="11" fillId="0" borderId="124" xfId="0" applyFont="1" applyBorder="1" applyAlignment="1">
      <alignment horizontal="center" vertical="center"/>
    </xf>
    <xf numFmtId="0" fontId="11" fillId="0" borderId="123" xfId="0" applyFont="1" applyBorder="1" applyAlignment="1">
      <alignment horizontal="center" vertical="center"/>
    </xf>
    <xf numFmtId="0" fontId="11" fillId="25" borderId="125" xfId="0" applyFont="1" applyFill="1" applyBorder="1" applyAlignment="1">
      <alignment horizontal="center" vertical="center"/>
    </xf>
    <xf numFmtId="0" fontId="11" fillId="24" borderId="124" xfId="0" applyFont="1" applyFill="1" applyBorder="1" applyAlignment="1">
      <alignment horizontal="center" vertical="center"/>
    </xf>
    <xf numFmtId="0" fontId="11" fillId="24" borderId="125" xfId="0" applyFont="1" applyFill="1" applyBorder="1" applyAlignment="1">
      <alignment horizontal="center" vertical="center"/>
    </xf>
    <xf numFmtId="0" fontId="11" fillId="3" borderId="124" xfId="0" applyFont="1" applyFill="1" applyBorder="1" applyAlignment="1">
      <alignment horizontal="center" vertical="center"/>
    </xf>
    <xf numFmtId="0" fontId="11" fillId="7" borderId="126" xfId="0" applyFont="1" applyFill="1" applyBorder="1" applyAlignment="1">
      <alignment horizontal="center" vertical="center"/>
    </xf>
    <xf numFmtId="0" fontId="11" fillId="7" borderId="127" xfId="0" applyFont="1" applyFill="1" applyBorder="1" applyAlignment="1">
      <alignment horizontal="center" vertical="center"/>
    </xf>
    <xf numFmtId="0" fontId="11" fillId="7" borderId="128" xfId="0" applyFont="1" applyFill="1" applyBorder="1" applyAlignment="1">
      <alignment horizontal="center" vertical="center"/>
    </xf>
    <xf numFmtId="0" fontId="36" fillId="0" borderId="0" xfId="0" applyFont="1"/>
    <xf numFmtId="0" fontId="10" fillId="18" borderId="70" xfId="0" applyFont="1" applyFill="1" applyBorder="1"/>
    <xf numFmtId="0" fontId="11" fillId="18" borderId="129" xfId="0" applyFont="1" applyFill="1" applyBorder="1" applyAlignment="1">
      <alignment horizontal="center" vertical="center"/>
    </xf>
    <xf numFmtId="0" fontId="11" fillId="7" borderId="130" xfId="0" applyFont="1" applyFill="1" applyBorder="1" applyAlignment="1">
      <alignment horizontal="center" vertical="center"/>
    </xf>
    <xf numFmtId="0" fontId="11" fillId="18" borderId="130" xfId="0" applyFont="1" applyFill="1" applyBorder="1" applyAlignment="1">
      <alignment horizontal="center" vertical="center"/>
    </xf>
    <xf numFmtId="0" fontId="3" fillId="18" borderId="130" xfId="0" applyFont="1" applyFill="1" applyBorder="1" applyAlignment="1">
      <alignment horizontal="center" vertical="center"/>
    </xf>
    <xf numFmtId="0" fontId="3" fillId="7" borderId="130" xfId="0" applyFont="1" applyFill="1" applyBorder="1" applyAlignment="1">
      <alignment horizontal="center" vertical="center"/>
    </xf>
    <xf numFmtId="0" fontId="11" fillId="18" borderId="131" xfId="0" applyFont="1" applyFill="1" applyBorder="1" applyAlignment="1">
      <alignment horizontal="center" vertical="center"/>
    </xf>
    <xf numFmtId="0" fontId="11" fillId="18" borderId="132" xfId="0" applyFont="1" applyFill="1" applyBorder="1" applyAlignment="1">
      <alignment horizontal="center" vertical="center"/>
    </xf>
    <xf numFmtId="0" fontId="11" fillId="7" borderId="131" xfId="0" applyFont="1" applyFill="1" applyBorder="1" applyAlignment="1">
      <alignment horizontal="center" vertical="center"/>
    </xf>
    <xf numFmtId="0" fontId="11" fillId="7" borderId="57" xfId="0" applyFont="1" applyFill="1" applyBorder="1" applyAlignment="1">
      <alignment horizontal="center" vertical="center"/>
    </xf>
    <xf numFmtId="164" fontId="10" fillId="18" borderId="135" xfId="0" applyNumberFormat="1" applyFont="1" applyFill="1" applyBorder="1" applyAlignment="1">
      <alignment horizontal="center" vertical="center"/>
    </xf>
    <xf numFmtId="1" fontId="10" fillId="18" borderId="73" xfId="0" applyNumberFormat="1" applyFont="1" applyFill="1" applyBorder="1" applyAlignment="1">
      <alignment horizontal="center" vertical="center"/>
    </xf>
    <xf numFmtId="0" fontId="6" fillId="16" borderId="136" xfId="0" applyFont="1" applyFill="1" applyBorder="1"/>
    <xf numFmtId="0" fontId="11" fillId="7" borderId="137" xfId="0" applyFont="1" applyFill="1" applyBorder="1" applyAlignment="1">
      <alignment horizontal="center" vertical="center"/>
    </xf>
    <xf numFmtId="0" fontId="11" fillId="7" borderId="138" xfId="0" applyFont="1" applyFill="1" applyBorder="1" applyAlignment="1">
      <alignment horizontal="center" vertical="center"/>
    </xf>
    <xf numFmtId="0" fontId="11" fillId="24" borderId="138" xfId="0" applyFont="1" applyFill="1" applyBorder="1" applyAlignment="1">
      <alignment horizontal="center" vertical="center"/>
    </xf>
    <xf numFmtId="0" fontId="3" fillId="7" borderId="138" xfId="0" applyFont="1" applyFill="1" applyBorder="1" applyAlignment="1">
      <alignment horizontal="center" vertical="center"/>
    </xf>
    <xf numFmtId="0" fontId="11" fillId="24" borderId="139" xfId="0" applyFont="1" applyFill="1" applyBorder="1" applyAlignment="1">
      <alignment horizontal="center" vertical="center"/>
    </xf>
    <xf numFmtId="0" fontId="11" fillId="24" borderId="140" xfId="0" applyFont="1" applyFill="1" applyBorder="1" applyAlignment="1">
      <alignment horizontal="center" vertical="center"/>
    </xf>
    <xf numFmtId="0" fontId="3" fillId="24" borderId="138" xfId="0" applyFont="1" applyFill="1" applyBorder="1" applyAlignment="1">
      <alignment horizontal="center" vertical="center"/>
    </xf>
    <xf numFmtId="0" fontId="11" fillId="7" borderId="139" xfId="0" applyFont="1" applyFill="1" applyBorder="1" applyAlignment="1">
      <alignment horizontal="center" vertical="center"/>
    </xf>
    <xf numFmtId="0" fontId="11" fillId="7" borderId="136" xfId="0" applyFont="1" applyFill="1" applyBorder="1" applyAlignment="1">
      <alignment horizontal="center" vertical="center"/>
    </xf>
    <xf numFmtId="164" fontId="6" fillId="16" borderId="143" xfId="0" applyNumberFormat="1" applyFont="1" applyFill="1" applyBorder="1" applyAlignment="1">
      <alignment horizontal="center" vertical="center"/>
    </xf>
    <xf numFmtId="1" fontId="6" fillId="16" borderId="144" xfId="0" applyNumberFormat="1" applyFont="1" applyFill="1" applyBorder="1" applyAlignment="1">
      <alignment horizontal="center" vertical="center"/>
    </xf>
    <xf numFmtId="0" fontId="11" fillId="7" borderId="71" xfId="0" applyFont="1" applyFill="1" applyBorder="1" applyAlignment="1">
      <alignment horizontal="center" vertical="center"/>
    </xf>
    <xf numFmtId="0" fontId="16" fillId="11" borderId="9" xfId="0" applyFont="1" applyFill="1" applyBorder="1" applyAlignment="1">
      <alignment horizontal="center"/>
    </xf>
    <xf numFmtId="0" fontId="16" fillId="11" borderId="0" xfId="0" applyFont="1" applyFill="1" applyAlignment="1">
      <alignment horizontal="center"/>
    </xf>
    <xf numFmtId="165" fontId="15" fillId="11" borderId="103" xfId="0" applyNumberFormat="1" applyFont="1" applyFill="1" applyBorder="1" applyAlignment="1">
      <alignment horizontal="center"/>
    </xf>
    <xf numFmtId="165" fontId="15" fillId="11" borderId="104" xfId="0" applyNumberFormat="1" applyFont="1" applyFill="1" applyBorder="1" applyAlignment="1">
      <alignment horizontal="center"/>
    </xf>
    <xf numFmtId="0" fontId="14" fillId="11" borderId="9" xfId="0" applyFont="1" applyFill="1" applyBorder="1" applyAlignment="1">
      <alignment horizontal="center"/>
    </xf>
    <xf numFmtId="0" fontId="14" fillId="11" borderId="0" xfId="0" applyFont="1" applyFill="1" applyAlignment="1">
      <alignment horizontal="center"/>
    </xf>
    <xf numFmtId="0" fontId="19" fillId="2" borderId="5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5" fontId="26" fillId="13" borderId="76" xfId="0" applyNumberFormat="1" applyFont="1" applyFill="1" applyBorder="1" applyAlignment="1">
      <alignment horizontal="center" vertical="center"/>
    </xf>
    <xf numFmtId="165" fontId="26" fillId="13" borderId="100" xfId="0" applyNumberFormat="1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/>
    </xf>
    <xf numFmtId="0" fontId="18" fillId="3" borderId="16" xfId="0" applyFont="1" applyFill="1" applyBorder="1" applyAlignment="1">
      <alignment horizontal="center"/>
    </xf>
    <xf numFmtId="0" fontId="18" fillId="3" borderId="17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 wrapText="1"/>
    </xf>
    <xf numFmtId="0" fontId="3" fillId="3" borderId="11" xfId="0" applyFont="1" applyFill="1" applyBorder="1" applyAlignment="1">
      <alignment horizontal="center" wrapText="1"/>
    </xf>
    <xf numFmtId="0" fontId="3" fillId="3" borderId="13" xfId="0" applyFont="1" applyFill="1" applyBorder="1" applyAlignment="1">
      <alignment horizontal="center" wrapText="1"/>
    </xf>
    <xf numFmtId="0" fontId="18" fillId="14" borderId="15" xfId="0" applyFont="1" applyFill="1" applyBorder="1" applyAlignment="1">
      <alignment horizontal="center"/>
    </xf>
    <xf numFmtId="0" fontId="18" fillId="14" borderId="16" xfId="0" applyFont="1" applyFill="1" applyBorder="1" applyAlignment="1">
      <alignment horizontal="center"/>
    </xf>
    <xf numFmtId="0" fontId="18" fillId="14" borderId="17" xfId="0" applyFont="1" applyFill="1" applyBorder="1" applyAlignment="1">
      <alignment horizontal="center"/>
    </xf>
    <xf numFmtId="0" fontId="3" fillId="14" borderId="8" xfId="0" applyFont="1" applyFill="1" applyBorder="1" applyAlignment="1">
      <alignment horizontal="center" wrapText="1"/>
    </xf>
    <xf numFmtId="0" fontId="3" fillId="14" borderId="11" xfId="0" applyFont="1" applyFill="1" applyBorder="1" applyAlignment="1">
      <alignment horizontal="center" wrapText="1"/>
    </xf>
    <xf numFmtId="0" fontId="3" fillId="14" borderId="13" xfId="0" applyFont="1" applyFill="1" applyBorder="1" applyAlignment="1">
      <alignment horizontal="center" wrapText="1"/>
    </xf>
    <xf numFmtId="0" fontId="10" fillId="22" borderId="78" xfId="0" applyFont="1" applyFill="1" applyBorder="1" applyAlignment="1">
      <alignment horizontal="center" vertical="center" wrapText="1"/>
    </xf>
    <xf numFmtId="0" fontId="10" fillId="22" borderId="68" xfId="0" applyFont="1" applyFill="1" applyBorder="1" applyAlignment="1">
      <alignment horizontal="center" vertical="center"/>
    </xf>
    <xf numFmtId="0" fontId="10" fillId="22" borderId="69" xfId="0" applyFont="1" applyFill="1" applyBorder="1" applyAlignment="1">
      <alignment horizontal="center" vertical="center"/>
    </xf>
    <xf numFmtId="0" fontId="10" fillId="22" borderId="56" xfId="0" applyFont="1" applyFill="1" applyBorder="1" applyAlignment="1">
      <alignment horizontal="center" vertical="center" wrapText="1"/>
    </xf>
    <xf numFmtId="0" fontId="10" fillId="22" borderId="57" xfId="0" applyFont="1" applyFill="1" applyBorder="1" applyAlignment="1">
      <alignment horizontal="center" vertical="center"/>
    </xf>
    <xf numFmtId="0" fontId="10" fillId="22" borderId="58" xfId="0" applyFont="1" applyFill="1" applyBorder="1" applyAlignment="1">
      <alignment horizontal="center" vertical="center"/>
    </xf>
    <xf numFmtId="0" fontId="10" fillId="22" borderId="67" xfId="0" applyFont="1" applyFill="1" applyBorder="1" applyAlignment="1">
      <alignment horizontal="center" vertical="center" wrapText="1"/>
    </xf>
    <xf numFmtId="0" fontId="28" fillId="22" borderId="15" xfId="0" applyFont="1" applyFill="1" applyBorder="1" applyAlignment="1">
      <alignment horizontal="center"/>
    </xf>
    <xf numFmtId="0" fontId="28" fillId="22" borderId="16" xfId="0" applyFont="1" applyFill="1" applyBorder="1" applyAlignment="1">
      <alignment horizontal="center"/>
    </xf>
    <xf numFmtId="0" fontId="28" fillId="22" borderId="17" xfId="0" applyFont="1" applyFill="1" applyBorder="1" applyAlignment="1">
      <alignment horizontal="center"/>
    </xf>
    <xf numFmtId="49" fontId="22" fillId="4" borderId="56" xfId="0" applyNumberFormat="1" applyFont="1" applyFill="1" applyBorder="1" applyAlignment="1">
      <alignment horizontal="center" vertical="center"/>
    </xf>
    <xf numFmtId="49" fontId="22" fillId="4" borderId="39" xfId="0" applyNumberFormat="1" applyFont="1" applyFill="1" applyBorder="1" applyAlignment="1">
      <alignment horizontal="center" vertical="center"/>
    </xf>
    <xf numFmtId="0" fontId="23" fillId="4" borderId="6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23" fillId="4" borderId="49" xfId="0" applyFont="1" applyFill="1" applyBorder="1" applyAlignment="1">
      <alignment horizontal="center" vertical="center"/>
    </xf>
    <xf numFmtId="0" fontId="23" fillId="4" borderId="40" xfId="0" applyFont="1" applyFill="1" applyBorder="1" applyAlignment="1">
      <alignment horizontal="center" vertical="center"/>
    </xf>
    <xf numFmtId="49" fontId="22" fillId="0" borderId="71" xfId="0" applyNumberFormat="1" applyFont="1" applyBorder="1" applyAlignment="1">
      <alignment horizontal="center" vertical="center"/>
    </xf>
    <xf numFmtId="49" fontId="22" fillId="0" borderId="58" xfId="0" applyNumberFormat="1" applyFont="1" applyBorder="1" applyAlignment="1">
      <alignment horizontal="center" vertical="center"/>
    </xf>
    <xf numFmtId="0" fontId="23" fillId="0" borderId="72" xfId="0" applyFont="1" applyBorder="1" applyAlignment="1">
      <alignment horizontal="center" vertical="center"/>
    </xf>
    <xf numFmtId="0" fontId="23" fillId="0" borderId="7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4" borderId="29" xfId="0" applyFont="1" applyFill="1" applyBorder="1" applyAlignment="1">
      <alignment horizontal="center" vertical="center" wrapText="1"/>
    </xf>
    <xf numFmtId="0" fontId="12" fillId="4" borderId="27" xfId="0" applyFont="1" applyFill="1" applyBorder="1" applyAlignment="1">
      <alignment horizontal="center" vertical="center"/>
    </xf>
    <xf numFmtId="0" fontId="12" fillId="4" borderId="30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 wrapText="1"/>
    </xf>
    <xf numFmtId="0" fontId="20" fillId="4" borderId="7" xfId="0" applyFont="1" applyFill="1" applyBorder="1" applyAlignment="1">
      <alignment horizontal="center" vertical="center" wrapText="1"/>
    </xf>
    <xf numFmtId="0" fontId="20" fillId="4" borderId="8" xfId="0" applyFont="1" applyFill="1" applyBorder="1" applyAlignment="1">
      <alignment horizontal="center" vertical="center" wrapText="1"/>
    </xf>
    <xf numFmtId="0" fontId="20" fillId="4" borderId="9" xfId="0" applyFont="1" applyFill="1" applyBorder="1" applyAlignment="1">
      <alignment horizontal="center" vertical="center" wrapText="1"/>
    </xf>
    <xf numFmtId="0" fontId="20" fillId="4" borderId="0" xfId="0" applyFont="1" applyFill="1" applyAlignment="1">
      <alignment horizontal="center" vertical="center" wrapText="1"/>
    </xf>
    <xf numFmtId="0" fontId="20" fillId="4" borderId="11" xfId="0" applyFont="1" applyFill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0" fillId="22" borderId="57" xfId="0" applyFont="1" applyFill="1" applyBorder="1" applyAlignment="1">
      <alignment horizontal="center" vertical="center" wrapText="1"/>
    </xf>
    <xf numFmtId="0" fontId="10" fillId="22" borderId="58" xfId="0" applyFont="1" applyFill="1" applyBorder="1" applyAlignment="1">
      <alignment horizontal="center" vertical="center" wrapText="1"/>
    </xf>
    <xf numFmtId="0" fontId="25" fillId="0" borderId="46" xfId="0" applyFont="1" applyBorder="1" applyAlignment="1">
      <alignment horizontal="center" vertical="center"/>
    </xf>
    <xf numFmtId="0" fontId="25" fillId="0" borderId="86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47" xfId="0" applyFont="1" applyBorder="1" applyAlignment="1">
      <alignment horizontal="center" vertical="center"/>
    </xf>
    <xf numFmtId="0" fontId="25" fillId="0" borderId="87" xfId="0" applyFont="1" applyBorder="1" applyAlignment="1">
      <alignment horizontal="center" vertical="center"/>
    </xf>
    <xf numFmtId="0" fontId="25" fillId="0" borderId="48" xfId="0" applyFont="1" applyBorder="1" applyAlignment="1">
      <alignment horizontal="center" vertical="center"/>
    </xf>
    <xf numFmtId="0" fontId="37" fillId="0" borderId="41" xfId="0" applyFont="1" applyBorder="1" applyAlignment="1">
      <alignment horizontal="center" vertical="center"/>
    </xf>
    <xf numFmtId="0" fontId="37" fillId="0" borderId="88" xfId="0" applyFont="1" applyBorder="1" applyAlignment="1">
      <alignment horizontal="center" vertical="center"/>
    </xf>
    <xf numFmtId="0" fontId="37" fillId="0" borderId="38" xfId="0" applyFont="1" applyBorder="1" applyAlignment="1">
      <alignment horizontal="center" vertical="center"/>
    </xf>
    <xf numFmtId="0" fontId="37" fillId="0" borderId="47" xfId="0" applyFont="1" applyBorder="1" applyAlignment="1">
      <alignment horizontal="center" vertical="center"/>
    </xf>
    <xf numFmtId="0" fontId="37" fillId="0" borderId="87" xfId="0" applyFont="1" applyBorder="1" applyAlignment="1">
      <alignment horizontal="center" vertical="center"/>
    </xf>
    <xf numFmtId="0" fontId="37" fillId="0" borderId="48" xfId="0" applyFont="1" applyBorder="1" applyAlignment="1">
      <alignment horizontal="center" vertical="center"/>
    </xf>
    <xf numFmtId="0" fontId="25" fillId="0" borderId="41" xfId="0" applyFont="1" applyBorder="1" applyAlignment="1">
      <alignment horizontal="center" vertical="center"/>
    </xf>
    <xf numFmtId="0" fontId="25" fillId="0" borderId="88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37" fillId="0" borderId="46" xfId="0" applyFont="1" applyBorder="1" applyAlignment="1">
      <alignment horizontal="center" vertical="center"/>
    </xf>
    <xf numFmtId="0" fontId="37" fillId="0" borderId="86" xfId="0" applyFont="1" applyBorder="1" applyAlignment="1">
      <alignment horizontal="center" vertical="center"/>
    </xf>
    <xf numFmtId="0" fontId="37" fillId="0" borderId="37" xfId="0" applyFont="1" applyBorder="1" applyAlignment="1">
      <alignment horizontal="center" vertical="center"/>
    </xf>
    <xf numFmtId="0" fontId="10" fillId="26" borderId="133" xfId="0" applyFont="1" applyFill="1" applyBorder="1" applyAlignment="1">
      <alignment horizontal="center" vertical="center"/>
    </xf>
    <xf numFmtId="0" fontId="10" fillId="26" borderId="134" xfId="0" applyFont="1" applyFill="1" applyBorder="1" applyAlignment="1">
      <alignment horizontal="center" vertical="center"/>
    </xf>
    <xf numFmtId="0" fontId="10" fillId="26" borderId="120" xfId="0" applyFont="1" applyFill="1" applyBorder="1" applyAlignment="1">
      <alignment horizontal="center" vertical="center"/>
    </xf>
    <xf numFmtId="0" fontId="10" fillId="26" borderId="121" xfId="0" applyFont="1" applyFill="1" applyBorder="1" applyAlignment="1">
      <alignment horizontal="center" vertical="center"/>
    </xf>
    <xf numFmtId="0" fontId="10" fillId="26" borderId="116" xfId="0" applyFont="1" applyFill="1" applyBorder="1" applyAlignment="1">
      <alignment horizontal="center" vertical="center"/>
    </xf>
    <xf numFmtId="0" fontId="10" fillId="26" borderId="117" xfId="0" applyFont="1" applyFill="1" applyBorder="1" applyAlignment="1">
      <alignment horizontal="center" vertical="center"/>
    </xf>
    <xf numFmtId="0" fontId="11" fillId="9" borderId="20" xfId="0" applyFont="1" applyFill="1" applyBorder="1" applyAlignment="1">
      <alignment horizontal="center" vertical="center"/>
    </xf>
    <xf numFmtId="0" fontId="11" fillId="9" borderId="98" xfId="0" applyFont="1" applyFill="1" applyBorder="1" applyAlignment="1">
      <alignment horizontal="center" vertical="center"/>
    </xf>
    <xf numFmtId="0" fontId="11" fillId="9" borderId="83" xfId="0" applyFont="1" applyFill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58" xfId="0" applyFont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0" fillId="4" borderId="6" xfId="0" applyFont="1" applyFill="1" applyBorder="1" applyAlignment="1">
      <alignment horizontal="center" vertical="center"/>
    </xf>
    <xf numFmtId="0" fontId="20" fillId="4" borderId="7" xfId="0" applyFont="1" applyFill="1" applyBorder="1" applyAlignment="1">
      <alignment horizontal="center" vertical="center"/>
    </xf>
    <xf numFmtId="0" fontId="20" fillId="4" borderId="8" xfId="0" applyFont="1" applyFill="1" applyBorder="1" applyAlignment="1">
      <alignment horizontal="center" vertical="center"/>
    </xf>
    <xf numFmtId="0" fontId="20" fillId="4" borderId="9" xfId="0" applyFont="1" applyFill="1" applyBorder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0" fontId="2" fillId="7" borderId="7" xfId="0" applyFont="1" applyFill="1" applyBorder="1" applyAlignment="1">
      <alignment horizontal="center" vertical="center"/>
    </xf>
    <xf numFmtId="0" fontId="2" fillId="7" borderId="8" xfId="0" applyFont="1" applyFill="1" applyBorder="1" applyAlignment="1">
      <alignment horizontal="center" vertical="center"/>
    </xf>
    <xf numFmtId="0" fontId="11" fillId="9" borderId="12" xfId="0" applyFont="1" applyFill="1" applyBorder="1" applyAlignment="1">
      <alignment horizontal="center" vertical="center"/>
    </xf>
    <xf numFmtId="0" fontId="11" fillId="9" borderId="13" xfId="0" applyFont="1" applyFill="1" applyBorder="1" applyAlignment="1">
      <alignment horizontal="center" vertical="center"/>
    </xf>
    <xf numFmtId="0" fontId="11" fillId="9" borderId="75" xfId="0" applyFont="1" applyFill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/>
    </xf>
    <xf numFmtId="0" fontId="24" fillId="4" borderId="7" xfId="0" applyFont="1" applyFill="1" applyBorder="1" applyAlignment="1">
      <alignment horizontal="center" vertical="center"/>
    </xf>
    <xf numFmtId="0" fontId="24" fillId="4" borderId="8" xfId="0" applyFont="1" applyFill="1" applyBorder="1" applyAlignment="1">
      <alignment horizontal="center" vertical="center"/>
    </xf>
    <xf numFmtId="0" fontId="24" fillId="4" borderId="9" xfId="0" applyFont="1" applyFill="1" applyBorder="1" applyAlignment="1">
      <alignment horizontal="center" vertical="center"/>
    </xf>
    <xf numFmtId="0" fontId="24" fillId="4" borderId="0" xfId="0" applyFont="1" applyFill="1" applyAlignment="1">
      <alignment horizontal="center" vertical="center"/>
    </xf>
    <xf numFmtId="0" fontId="24" fillId="4" borderId="11" xfId="0" applyFont="1" applyFill="1" applyBorder="1" applyAlignment="1">
      <alignment horizontal="center" vertical="center"/>
    </xf>
    <xf numFmtId="0" fontId="11" fillId="9" borderId="15" xfId="0" applyFont="1" applyFill="1" applyBorder="1" applyAlignment="1">
      <alignment horizontal="center" vertical="center"/>
    </xf>
    <xf numFmtId="0" fontId="11" fillId="9" borderId="17" xfId="0" applyFont="1" applyFill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 wrapText="1"/>
    </xf>
    <xf numFmtId="0" fontId="12" fillId="7" borderId="27" xfId="0" applyFont="1" applyFill="1" applyBorder="1" applyAlignment="1">
      <alignment horizontal="center" vertical="center"/>
    </xf>
    <xf numFmtId="0" fontId="12" fillId="7" borderId="30" xfId="0" applyFont="1" applyFill="1" applyBorder="1" applyAlignment="1">
      <alignment horizontal="center" vertical="center"/>
    </xf>
    <xf numFmtId="164" fontId="2" fillId="7" borderId="59" xfId="0" applyNumberFormat="1" applyFont="1" applyFill="1" applyBorder="1" applyAlignment="1">
      <alignment horizontal="center" vertical="center"/>
    </xf>
    <xf numFmtId="164" fontId="2" fillId="7" borderId="60" xfId="0" applyNumberFormat="1" applyFont="1" applyFill="1" applyBorder="1" applyAlignment="1">
      <alignment horizontal="center" vertical="center"/>
    </xf>
    <xf numFmtId="0" fontId="2" fillId="7" borderId="52" xfId="0" applyFont="1" applyFill="1" applyBorder="1" applyAlignment="1">
      <alignment horizontal="center" vertical="center"/>
    </xf>
    <xf numFmtId="0" fontId="11" fillId="9" borderId="52" xfId="0" applyFont="1" applyFill="1" applyBorder="1" applyAlignment="1">
      <alignment horizontal="center" vertical="center"/>
    </xf>
    <xf numFmtId="0" fontId="11" fillId="9" borderId="8" xfId="0" applyFont="1" applyFill="1" applyBorder="1" applyAlignment="1">
      <alignment horizontal="center" vertical="center"/>
    </xf>
    <xf numFmtId="0" fontId="10" fillId="7" borderId="116" xfId="0" applyFont="1" applyFill="1" applyBorder="1" applyAlignment="1">
      <alignment horizontal="center" vertical="center"/>
    </xf>
    <xf numFmtId="0" fontId="10" fillId="7" borderId="117" xfId="0" applyFont="1" applyFill="1" applyBorder="1" applyAlignment="1">
      <alignment horizontal="center" vertical="center"/>
    </xf>
    <xf numFmtId="0" fontId="10" fillId="7" borderId="118" xfId="0" applyFont="1" applyFill="1" applyBorder="1" applyAlignment="1">
      <alignment horizontal="center" vertical="center"/>
    </xf>
    <xf numFmtId="0" fontId="10" fillId="7" borderId="119" xfId="0" applyFont="1" applyFill="1" applyBorder="1" applyAlignment="1">
      <alignment horizontal="center" vertical="center"/>
    </xf>
    <xf numFmtId="0" fontId="11" fillId="9" borderId="21" xfId="0" applyFont="1" applyFill="1" applyBorder="1" applyAlignment="1">
      <alignment horizontal="center" vertical="center"/>
    </xf>
    <xf numFmtId="0" fontId="11" fillId="9" borderId="23" xfId="0" applyFont="1" applyFill="1" applyBorder="1" applyAlignment="1">
      <alignment horizontal="center" vertical="center"/>
    </xf>
    <xf numFmtId="0" fontId="10" fillId="26" borderId="80" xfId="0" applyFont="1" applyFill="1" applyBorder="1" applyAlignment="1">
      <alignment horizontal="center" vertical="center"/>
    </xf>
    <xf numFmtId="0" fontId="10" fillId="26" borderId="81" xfId="0" applyFont="1" applyFill="1" applyBorder="1" applyAlignment="1">
      <alignment horizontal="center" vertical="center"/>
    </xf>
    <xf numFmtId="0" fontId="10" fillId="26" borderId="11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wrapText="1"/>
    </xf>
    <xf numFmtId="0" fontId="3" fillId="3" borderId="57" xfId="0" applyFont="1" applyFill="1" applyBorder="1" applyAlignment="1">
      <alignment horizontal="center" wrapText="1"/>
    </xf>
    <xf numFmtId="0" fontId="3" fillId="3" borderId="58" xfId="0" applyFont="1" applyFill="1" applyBorder="1" applyAlignment="1">
      <alignment horizontal="center" wrapText="1"/>
    </xf>
    <xf numFmtId="164" fontId="2" fillId="7" borderId="61" xfId="0" applyNumberFormat="1" applyFont="1" applyFill="1" applyBorder="1" applyAlignment="1">
      <alignment horizontal="center" vertical="center"/>
    </xf>
    <xf numFmtId="164" fontId="2" fillId="7" borderId="54" xfId="0" applyNumberFormat="1" applyFont="1" applyFill="1" applyBorder="1" applyAlignment="1">
      <alignment horizontal="center" vertical="center"/>
    </xf>
    <xf numFmtId="164" fontId="2" fillId="7" borderId="62" xfId="0" applyNumberFormat="1" applyFont="1" applyFill="1" applyBorder="1" applyAlignment="1">
      <alignment horizontal="center" vertical="center"/>
    </xf>
    <xf numFmtId="164" fontId="2" fillId="7" borderId="63" xfId="0" applyNumberFormat="1" applyFont="1" applyFill="1" applyBorder="1" applyAlignment="1">
      <alignment horizontal="center" vertical="center"/>
    </xf>
    <xf numFmtId="0" fontId="10" fillId="7" borderId="120" xfId="0" applyFont="1" applyFill="1" applyBorder="1" applyAlignment="1">
      <alignment horizontal="center" vertical="center"/>
    </xf>
    <xf numFmtId="0" fontId="10" fillId="7" borderId="121" xfId="0" applyFont="1" applyFill="1" applyBorder="1" applyAlignment="1">
      <alignment horizontal="center" vertical="center"/>
    </xf>
    <xf numFmtId="0" fontId="21" fillId="7" borderId="6" xfId="0" applyFont="1" applyFill="1" applyBorder="1" applyAlignment="1">
      <alignment horizontal="center" vertical="center"/>
    </xf>
    <xf numFmtId="0" fontId="21" fillId="7" borderId="7" xfId="0" applyFont="1" applyFill="1" applyBorder="1" applyAlignment="1">
      <alignment horizontal="center" vertical="center"/>
    </xf>
    <xf numFmtId="0" fontId="21" fillId="7" borderId="9" xfId="0" applyFont="1" applyFill="1" applyBorder="1" applyAlignment="1">
      <alignment horizontal="center" vertical="center"/>
    </xf>
    <xf numFmtId="0" fontId="21" fillId="7" borderId="0" xfId="0" applyFont="1" applyFill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0" fontId="21" fillId="7" borderId="12" xfId="0" applyFont="1" applyFill="1" applyBorder="1" applyAlignment="1">
      <alignment horizontal="center" vertical="center"/>
    </xf>
    <xf numFmtId="0" fontId="12" fillId="0" borderId="14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12" fontId="23" fillId="0" borderId="6" xfId="0" applyNumberFormat="1" applyFont="1" applyBorder="1" applyAlignment="1">
      <alignment horizontal="left" vertical="center" indent="2"/>
    </xf>
    <xf numFmtId="12" fontId="23" fillId="0" borderId="8" xfId="0" applyNumberFormat="1" applyFont="1" applyBorder="1" applyAlignment="1">
      <alignment horizontal="left" vertical="center" indent="2"/>
    </xf>
    <xf numFmtId="12" fontId="23" fillId="0" borderId="9" xfId="0" applyNumberFormat="1" applyFont="1" applyBorder="1" applyAlignment="1">
      <alignment horizontal="left" vertical="center" indent="2"/>
    </xf>
    <xf numFmtId="12" fontId="23" fillId="0" borderId="11" xfId="0" applyNumberFormat="1" applyFont="1" applyBorder="1" applyAlignment="1">
      <alignment horizontal="left" vertical="center" indent="2"/>
    </xf>
    <xf numFmtId="12" fontId="23" fillId="0" borderId="10" xfId="0" applyNumberFormat="1" applyFont="1" applyBorder="1" applyAlignment="1">
      <alignment horizontal="left" vertical="center" indent="2"/>
    </xf>
    <xf numFmtId="12" fontId="23" fillId="0" borderId="13" xfId="0" applyNumberFormat="1" applyFont="1" applyBorder="1" applyAlignment="1">
      <alignment horizontal="left" vertical="center" indent="2"/>
    </xf>
    <xf numFmtId="0" fontId="12" fillId="4" borderId="90" xfId="0" applyFont="1" applyFill="1" applyBorder="1" applyAlignment="1">
      <alignment horizontal="center" vertical="center" wrapText="1"/>
    </xf>
    <xf numFmtId="0" fontId="12" fillId="4" borderId="14" xfId="0" applyFont="1" applyFill="1" applyBorder="1" applyAlignment="1">
      <alignment horizontal="center" vertical="center" wrapText="1"/>
    </xf>
    <xf numFmtId="0" fontId="12" fillId="4" borderId="89" xfId="0" applyFont="1" applyFill="1" applyBorder="1" applyAlignment="1">
      <alignment horizontal="center" vertical="center" wrapText="1"/>
    </xf>
    <xf numFmtId="12" fontId="23" fillId="4" borderId="6" xfId="0" applyNumberFormat="1" applyFont="1" applyFill="1" applyBorder="1" applyAlignment="1">
      <alignment horizontal="left" vertical="center" indent="2"/>
    </xf>
    <xf numFmtId="12" fontId="23" fillId="4" borderId="8" xfId="0" applyNumberFormat="1" applyFont="1" applyFill="1" applyBorder="1" applyAlignment="1">
      <alignment horizontal="left" vertical="center" indent="2"/>
    </xf>
    <xf numFmtId="12" fontId="23" fillId="4" borderId="9" xfId="0" applyNumberFormat="1" applyFont="1" applyFill="1" applyBorder="1" applyAlignment="1">
      <alignment horizontal="left" vertical="center" indent="2"/>
    </xf>
    <xf numFmtId="12" fontId="23" fillId="4" borderId="11" xfId="0" applyNumberFormat="1" applyFont="1" applyFill="1" applyBorder="1" applyAlignment="1">
      <alignment horizontal="left" vertical="center" indent="2"/>
    </xf>
    <xf numFmtId="12" fontId="23" fillId="4" borderId="10" xfId="0" applyNumberFormat="1" applyFont="1" applyFill="1" applyBorder="1" applyAlignment="1">
      <alignment horizontal="left" vertical="center" indent="2"/>
    </xf>
    <xf numFmtId="12" fontId="23" fillId="4" borderId="13" xfId="0" applyNumberFormat="1" applyFont="1" applyFill="1" applyBorder="1" applyAlignment="1">
      <alignment horizontal="left" vertical="center" indent="2"/>
    </xf>
    <xf numFmtId="0" fontId="12" fillId="0" borderId="90" xfId="0" applyFont="1" applyBorder="1" applyAlignment="1">
      <alignment horizontal="center" vertical="center" wrapText="1"/>
    </xf>
    <xf numFmtId="0" fontId="22" fillId="0" borderId="57" xfId="0" applyFont="1" applyBorder="1" applyAlignment="1">
      <alignment horizontal="center" vertical="center"/>
    </xf>
    <xf numFmtId="0" fontId="22" fillId="0" borderId="58" xfId="0" applyFont="1" applyBorder="1" applyAlignment="1">
      <alignment horizontal="center" vertical="center"/>
    </xf>
    <xf numFmtId="0" fontId="22" fillId="4" borderId="56" xfId="0" applyFont="1" applyFill="1" applyBorder="1" applyAlignment="1">
      <alignment horizontal="center" vertical="center"/>
    </xf>
    <xf numFmtId="0" fontId="22" fillId="4" borderId="57" xfId="0" applyFont="1" applyFill="1" applyBorder="1" applyAlignment="1">
      <alignment horizontal="center" vertical="center"/>
    </xf>
    <xf numFmtId="0" fontId="22" fillId="4" borderId="58" xfId="0" applyFont="1" applyFill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4" fillId="4" borderId="6" xfId="0" applyFont="1" applyFill="1" applyBorder="1" applyAlignment="1">
      <alignment horizontal="center" vertical="center" wrapText="1"/>
    </xf>
    <xf numFmtId="0" fontId="24" fillId="4" borderId="7" xfId="0" applyFont="1" applyFill="1" applyBorder="1" applyAlignment="1">
      <alignment horizontal="center" vertical="center" wrapText="1"/>
    </xf>
    <xf numFmtId="0" fontId="24" fillId="4" borderId="8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4" fillId="4" borderId="0" xfId="0" applyFont="1" applyFill="1" applyAlignment="1">
      <alignment horizontal="center" vertical="center" wrapText="1"/>
    </xf>
    <xf numFmtId="0" fontId="24" fillId="4" borderId="11" xfId="0" applyFont="1" applyFill="1" applyBorder="1" applyAlignment="1">
      <alignment horizontal="center" vertical="center" wrapText="1"/>
    </xf>
    <xf numFmtId="12" fontId="23" fillId="4" borderId="6" xfId="0" applyNumberFormat="1" applyFont="1" applyFill="1" applyBorder="1" applyAlignment="1">
      <alignment vertical="center"/>
    </xf>
    <xf numFmtId="12" fontId="23" fillId="4" borderId="8" xfId="0" applyNumberFormat="1" applyFont="1" applyFill="1" applyBorder="1" applyAlignment="1">
      <alignment vertical="center"/>
    </xf>
    <xf numFmtId="12" fontId="23" fillId="4" borderId="9" xfId="0" applyNumberFormat="1" applyFont="1" applyFill="1" applyBorder="1" applyAlignment="1">
      <alignment vertical="center"/>
    </xf>
    <xf numFmtId="12" fontId="23" fillId="4" borderId="11" xfId="0" applyNumberFormat="1" applyFont="1" applyFill="1" applyBorder="1" applyAlignment="1">
      <alignment vertical="center"/>
    </xf>
    <xf numFmtId="12" fontId="23" fillId="4" borderId="10" xfId="0" applyNumberFormat="1" applyFont="1" applyFill="1" applyBorder="1" applyAlignment="1">
      <alignment vertical="center"/>
    </xf>
    <xf numFmtId="12" fontId="23" fillId="4" borderId="13" xfId="0" applyNumberFormat="1" applyFont="1" applyFill="1" applyBorder="1" applyAlignment="1">
      <alignment vertical="center"/>
    </xf>
    <xf numFmtId="0" fontId="10" fillId="26" borderId="82" xfId="0" applyFont="1" applyFill="1" applyBorder="1" applyAlignment="1">
      <alignment horizontal="center" vertical="center"/>
    </xf>
    <xf numFmtId="0" fontId="2" fillId="9" borderId="0" xfId="0" applyFont="1" applyFill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0" fontId="10" fillId="26" borderId="118" xfId="0" applyFont="1" applyFill="1" applyBorder="1" applyAlignment="1">
      <alignment horizontal="center" vertical="center"/>
    </xf>
    <xf numFmtId="0" fontId="10" fillId="26" borderId="141" xfId="0" applyFont="1" applyFill="1" applyBorder="1" applyAlignment="1">
      <alignment horizontal="center" vertical="center"/>
    </xf>
    <xf numFmtId="0" fontId="10" fillId="26" borderId="142" xfId="0" applyFont="1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 wrapText="1"/>
    </xf>
    <xf numFmtId="0" fontId="0" fillId="7" borderId="56" xfId="0" applyFill="1" applyBorder="1" applyAlignment="1">
      <alignment horizontal="center" vertical="center"/>
    </xf>
    <xf numFmtId="0" fontId="0" fillId="7" borderId="57" xfId="0" applyFill="1" applyBorder="1" applyAlignment="1">
      <alignment horizontal="center" vertical="center"/>
    </xf>
    <xf numFmtId="0" fontId="0" fillId="7" borderId="58" xfId="0" applyFill="1" applyBorder="1" applyAlignment="1">
      <alignment horizontal="center" vertical="center"/>
    </xf>
    <xf numFmtId="0" fontId="10" fillId="12" borderId="2" xfId="0" applyFont="1" applyFill="1" applyBorder="1" applyAlignment="1">
      <alignment horizontal="center" vertical="center"/>
    </xf>
    <xf numFmtId="0" fontId="10" fillId="12" borderId="18" xfId="0" applyFont="1" applyFill="1" applyBorder="1" applyAlignment="1">
      <alignment horizontal="center" vertical="center"/>
    </xf>
  </cellXfs>
  <cellStyles count="1"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border diagonalUp="0" diagonalDown="0" outline="0">
        <left/>
        <right/>
        <top style="thin">
          <color theme="4" tint="0.3999755851924192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left" vertical="bottom" textRotation="0" wrapText="0" indent="0" justifyLastLine="0" shrinkToFit="0" readingOrder="0"/>
    </dxf>
    <dxf>
      <fill>
        <patternFill patternType="solid">
          <fgColor rgb="FF4F81BD"/>
          <bgColor rgb="FF000000"/>
        </patternFill>
      </fill>
    </dxf>
  </dxfs>
  <tableStyles count="0" defaultTableStyle="TableStyleMedium2" defaultPivotStyle="PivotStyleLight16"/>
  <colors>
    <mruColors>
      <color rgb="FF49ED41"/>
      <color rgb="FFD39119"/>
      <color rgb="FF94E5F0"/>
      <color rgb="FFACFD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/>
              <a:t>Cup Points Race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gradFill rotWithShape="1">
            <a:gsLst>
              <a:gs pos="0">
                <a:schemeClr val="accent1">
                  <a:shade val="51000"/>
                  <a:satMod val="130000"/>
                </a:schemeClr>
              </a:gs>
              <a:gs pos="80000">
                <a:schemeClr val="accent1">
                  <a:shade val="93000"/>
                  <a:satMod val="130000"/>
                </a:schemeClr>
              </a:gs>
              <a:gs pos="100000">
                <a:schemeClr val="accent1">
                  <a:shade val="94000"/>
                  <a:satMod val="135000"/>
                </a:schemeClr>
              </a:gs>
            </a:gsLst>
            <a:lin ang="16200000" scaled="0"/>
          </a:gradFill>
          <a:ln>
            <a:noFill/>
          </a:ln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ctr"/>
          <c:showLegendKey val="0"/>
          <c:showVal val="0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v>Series1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EN</c:v>
              </c:pt>
              <c:pt idx="1">
                <c:v>MT</c:v>
              </c:pt>
              <c:pt idx="2">
                <c:v>#N/A</c:v>
              </c:pt>
              <c:pt idx="3">
                <c:v>DB</c:v>
              </c:pt>
              <c:pt idx="4">
                <c:v>TL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EA3-4966-B877-EB2369AD679F}"/>
            </c:ext>
          </c:extLst>
        </c:ser>
        <c:ser>
          <c:idx val="1"/>
          <c:order val="1"/>
          <c:tx>
            <c:v>Series2</c:v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EN</c:v>
              </c:pt>
              <c:pt idx="1">
                <c:v>MT</c:v>
              </c:pt>
              <c:pt idx="2">
                <c:v>#N/A</c:v>
              </c:pt>
              <c:pt idx="3">
                <c:v>DB</c:v>
              </c:pt>
              <c:pt idx="4">
                <c:v>TL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EA3-4966-B877-EB2369AD679F}"/>
            </c:ext>
          </c:extLst>
        </c:ser>
        <c:ser>
          <c:idx val="2"/>
          <c:order val="2"/>
          <c:tx>
            <c:v>Series3</c:v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EN</c:v>
              </c:pt>
              <c:pt idx="1">
                <c:v>MT</c:v>
              </c:pt>
              <c:pt idx="2">
                <c:v>#N/A</c:v>
              </c:pt>
              <c:pt idx="3">
                <c:v>DB</c:v>
              </c:pt>
              <c:pt idx="4">
                <c:v>TL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EA3-4966-B877-EB2369AD679F}"/>
            </c:ext>
          </c:extLst>
        </c:ser>
        <c:ser>
          <c:idx val="3"/>
          <c:order val="3"/>
          <c:tx>
            <c:v>Series4</c:v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EN</c:v>
              </c:pt>
              <c:pt idx="1">
                <c:v>MT</c:v>
              </c:pt>
              <c:pt idx="2">
                <c:v>#N/A</c:v>
              </c:pt>
              <c:pt idx="3">
                <c:v>DB</c:v>
              </c:pt>
              <c:pt idx="4">
                <c:v>TL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EA3-4966-B877-EB2369AD679F}"/>
            </c:ext>
          </c:extLst>
        </c:ser>
        <c:ser>
          <c:idx val="4"/>
          <c:order val="4"/>
          <c:tx>
            <c:v>Series5</c:v>
          </c:tx>
          <c:spPr>
            <a:gradFill rotWithShape="1">
              <a:gsLst>
                <a:gs pos="0">
                  <a:schemeClr val="accent5">
                    <a:shade val="51000"/>
                    <a:satMod val="130000"/>
                  </a:schemeClr>
                </a:gs>
                <a:gs pos="80000">
                  <a:schemeClr val="accent5">
                    <a:shade val="93000"/>
                    <a:satMod val="130000"/>
                  </a:schemeClr>
                </a:gs>
                <a:gs pos="100000">
                  <a:schemeClr val="accent5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EN</c:v>
              </c:pt>
              <c:pt idx="1">
                <c:v>MT</c:v>
              </c:pt>
              <c:pt idx="2">
                <c:v>#N/A</c:v>
              </c:pt>
              <c:pt idx="3">
                <c:v>DB</c:v>
              </c:pt>
              <c:pt idx="4">
                <c:v>TL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4-4EA3-4966-B877-EB2369AD679F}"/>
            </c:ext>
          </c:extLst>
        </c:ser>
        <c:ser>
          <c:idx val="5"/>
          <c:order val="5"/>
          <c:tx>
            <c:v>Series6</c:v>
          </c:tx>
          <c:spPr>
            <a:gradFill rotWithShape="1">
              <a:gsLst>
                <a:gs pos="0">
                  <a:schemeClr val="accent6">
                    <a:shade val="51000"/>
                    <a:satMod val="130000"/>
                  </a:schemeClr>
                </a:gs>
                <a:gs pos="80000">
                  <a:schemeClr val="accent6">
                    <a:shade val="93000"/>
                    <a:satMod val="130000"/>
                  </a:schemeClr>
                </a:gs>
                <a:gs pos="100000">
                  <a:schemeClr val="accent6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EN</c:v>
              </c:pt>
              <c:pt idx="1">
                <c:v>MT</c:v>
              </c:pt>
              <c:pt idx="2">
                <c:v>#N/A</c:v>
              </c:pt>
              <c:pt idx="3">
                <c:v>DB</c:v>
              </c:pt>
              <c:pt idx="4">
                <c:v>TL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4EA3-4966-B877-EB2369AD679F}"/>
            </c:ext>
          </c:extLst>
        </c:ser>
        <c:ser>
          <c:idx val="6"/>
          <c:order val="6"/>
          <c:tx>
            <c:v>Series7</c:v>
          </c:tx>
          <c:spPr>
            <a:gradFill rotWithShape="1">
              <a:gsLst>
                <a:gs pos="0">
                  <a:schemeClr val="accent1">
                    <a:lumMod val="60000"/>
                    <a:shade val="51000"/>
                    <a:satMod val="130000"/>
                  </a:schemeClr>
                </a:gs>
                <a:gs pos="80000">
                  <a:schemeClr val="accent1">
                    <a:lumMod val="60000"/>
                    <a:shade val="93000"/>
                    <a:satMod val="130000"/>
                  </a:schemeClr>
                </a:gs>
                <a:gs pos="100000">
                  <a:schemeClr val="accent1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EN</c:v>
              </c:pt>
              <c:pt idx="1">
                <c:v>MT</c:v>
              </c:pt>
              <c:pt idx="2">
                <c:v>#N/A</c:v>
              </c:pt>
              <c:pt idx="3">
                <c:v>DB</c:v>
              </c:pt>
              <c:pt idx="4">
                <c:v>TL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6-4EA3-4966-B877-EB2369AD679F}"/>
            </c:ext>
          </c:extLst>
        </c:ser>
        <c:ser>
          <c:idx val="7"/>
          <c:order val="7"/>
          <c:tx>
            <c:v>Series8</c:v>
          </c:tx>
          <c:spPr>
            <a:gradFill rotWithShape="1">
              <a:gsLst>
                <a:gs pos="0">
                  <a:schemeClr val="accent2">
                    <a:lumMod val="60000"/>
                    <a:shade val="51000"/>
                    <a:satMod val="130000"/>
                  </a:schemeClr>
                </a:gs>
                <a:gs pos="80000">
                  <a:schemeClr val="accent2">
                    <a:lumMod val="60000"/>
                    <a:shade val="93000"/>
                    <a:satMod val="130000"/>
                  </a:schemeClr>
                </a:gs>
                <a:gs pos="100000">
                  <a:schemeClr val="accent2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EN</c:v>
              </c:pt>
              <c:pt idx="1">
                <c:v>MT</c:v>
              </c:pt>
              <c:pt idx="2">
                <c:v>#N/A</c:v>
              </c:pt>
              <c:pt idx="3">
                <c:v>DB</c:v>
              </c:pt>
              <c:pt idx="4">
                <c:v>TL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7-4EA3-4966-B877-EB2369AD679F}"/>
            </c:ext>
          </c:extLst>
        </c:ser>
        <c:ser>
          <c:idx val="8"/>
          <c:order val="8"/>
          <c:tx>
            <c:v>Series9</c:v>
          </c:tx>
          <c:spPr>
            <a:gradFill rotWithShape="1">
              <a:gsLst>
                <a:gs pos="0">
                  <a:schemeClr val="accent3">
                    <a:lumMod val="60000"/>
                    <a:shade val="51000"/>
                    <a:satMod val="130000"/>
                  </a:schemeClr>
                </a:gs>
                <a:gs pos="80000">
                  <a:schemeClr val="accent3">
                    <a:lumMod val="60000"/>
                    <a:shade val="93000"/>
                    <a:satMod val="130000"/>
                  </a:schemeClr>
                </a:gs>
                <a:gs pos="100000">
                  <a:schemeClr val="accent3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EN</c:v>
              </c:pt>
              <c:pt idx="1">
                <c:v>MT</c:v>
              </c:pt>
              <c:pt idx="2">
                <c:v>#N/A</c:v>
              </c:pt>
              <c:pt idx="3">
                <c:v>DB</c:v>
              </c:pt>
              <c:pt idx="4">
                <c:v>TL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8-4EA3-4966-B877-EB2369AD679F}"/>
            </c:ext>
          </c:extLst>
        </c:ser>
        <c:ser>
          <c:idx val="9"/>
          <c:order val="9"/>
          <c:tx>
            <c:v>Series10</c:v>
          </c:tx>
          <c:spPr>
            <a:gradFill rotWithShape="1">
              <a:gsLst>
                <a:gs pos="0">
                  <a:schemeClr val="accent4">
                    <a:lumMod val="60000"/>
                    <a:shade val="51000"/>
                    <a:satMod val="130000"/>
                  </a:schemeClr>
                </a:gs>
                <a:gs pos="80000">
                  <a:schemeClr val="accent4">
                    <a:lumMod val="60000"/>
                    <a:shade val="93000"/>
                    <a:satMod val="130000"/>
                  </a:schemeClr>
                </a:gs>
                <a:gs pos="100000">
                  <a:schemeClr val="accent4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EN</c:v>
              </c:pt>
              <c:pt idx="1">
                <c:v>MT</c:v>
              </c:pt>
              <c:pt idx="2">
                <c:v>#N/A</c:v>
              </c:pt>
              <c:pt idx="3">
                <c:v>DB</c:v>
              </c:pt>
              <c:pt idx="4">
                <c:v>TL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9-4EA3-4966-B877-EB2369AD679F}"/>
            </c:ext>
          </c:extLst>
        </c:ser>
        <c:ser>
          <c:idx val="10"/>
          <c:order val="10"/>
          <c:tx>
            <c:v>Series11</c:v>
          </c:tx>
          <c:spPr>
            <a:gradFill rotWithShape="1">
              <a:gsLst>
                <a:gs pos="0">
                  <a:schemeClr val="accent5">
                    <a:lumMod val="60000"/>
                    <a:shade val="51000"/>
                    <a:satMod val="130000"/>
                  </a:schemeClr>
                </a:gs>
                <a:gs pos="80000">
                  <a:schemeClr val="accent5">
                    <a:lumMod val="60000"/>
                    <a:shade val="93000"/>
                    <a:satMod val="130000"/>
                  </a:schemeClr>
                </a:gs>
                <a:gs pos="100000">
                  <a:schemeClr val="accent5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EN</c:v>
              </c:pt>
              <c:pt idx="1">
                <c:v>MT</c:v>
              </c:pt>
              <c:pt idx="2">
                <c:v>#N/A</c:v>
              </c:pt>
              <c:pt idx="3">
                <c:v>DB</c:v>
              </c:pt>
              <c:pt idx="4">
                <c:v>TL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A-4EA3-4966-B877-EB2369AD679F}"/>
            </c:ext>
          </c:extLst>
        </c:ser>
        <c:ser>
          <c:idx val="11"/>
          <c:order val="11"/>
          <c:tx>
            <c:v>Series12</c:v>
          </c:tx>
          <c:spPr>
            <a:gradFill rotWithShape="1">
              <a:gsLst>
                <a:gs pos="0">
                  <a:schemeClr val="accent6">
                    <a:lumMod val="60000"/>
                    <a:shade val="51000"/>
                    <a:satMod val="130000"/>
                  </a:schemeClr>
                </a:gs>
                <a:gs pos="80000">
                  <a:schemeClr val="accent6">
                    <a:lumMod val="60000"/>
                    <a:shade val="93000"/>
                    <a:satMod val="130000"/>
                  </a:schemeClr>
                </a:gs>
                <a:gs pos="100000">
                  <a:schemeClr val="accent6">
                    <a:lumMod val="60000"/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EN</c:v>
              </c:pt>
              <c:pt idx="1">
                <c:v>MT</c:v>
              </c:pt>
              <c:pt idx="2">
                <c:v>#N/A</c:v>
              </c:pt>
              <c:pt idx="3">
                <c:v>DB</c:v>
              </c:pt>
              <c:pt idx="4">
                <c:v>TL</c:v>
              </c:pt>
            </c:strLit>
          </c:cat>
          <c:val>
            <c:numLit>
              <c:formatCode>General</c:formatCode>
              <c:ptCount val="5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0</c:v>
              </c:pt>
              <c:pt idx="4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B-4EA3-4966-B877-EB2369AD679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75984248"/>
        <c:axId val="275984640"/>
      </c:barChart>
      <c:catAx>
        <c:axId val="275984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984640"/>
        <c:crosses val="autoZero"/>
        <c:auto val="1"/>
        <c:lblAlgn val="ctr"/>
        <c:lblOffset val="100"/>
        <c:noMultiLvlLbl val="0"/>
      </c:catAx>
      <c:valAx>
        <c:axId val="275984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984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Newsome Team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Grand Total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48A4-4886-9787-43C835EACFBD}"/>
            </c:ext>
          </c:extLst>
        </c:ser>
        <c:ser>
          <c:idx val="1"/>
          <c:order val="1"/>
          <c:tx>
            <c:v>Series2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Grand Total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48A4-4886-9787-43C835EACFBD}"/>
            </c:ext>
          </c:extLst>
        </c:ser>
        <c:ser>
          <c:idx val="2"/>
          <c:order val="2"/>
          <c:tx>
            <c:v>Series3</c:v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Grand Total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48A4-4886-9787-43C835EACFBD}"/>
            </c:ext>
          </c:extLst>
        </c:ser>
        <c:ser>
          <c:idx val="3"/>
          <c:order val="3"/>
          <c:tx>
            <c:v>Series4</c:v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Grand Total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48A4-4886-9787-43C835EACF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275985424"/>
        <c:axId val="275985816"/>
      </c:barChart>
      <c:catAx>
        <c:axId val="27598542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985816"/>
        <c:crosses val="autoZero"/>
        <c:auto val="1"/>
        <c:lblAlgn val="ctr"/>
        <c:lblOffset val="100"/>
        <c:noMultiLvlLbl val="0"/>
      </c:catAx>
      <c:valAx>
        <c:axId val="275985816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98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Matt's Team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</c:pivotFmt>
      <c:pivotFmt>
        <c:idx val="1"/>
      </c:pivotFmt>
      <c:pivotFmt>
        <c:idx val="2"/>
      </c:pivotFmt>
      <c:pivotFmt>
        <c:idx val="3"/>
      </c:pivotFmt>
      <c:pivotFmt>
        <c:idx val="4"/>
      </c:pivotFmt>
      <c:pivotFmt>
        <c:idx val="5"/>
      </c:pivotFmt>
      <c:pivotFmt>
        <c:idx val="6"/>
      </c:pivotFmt>
      <c:pivotFmt>
        <c:idx val="7"/>
      </c:pivotFmt>
      <c:pivotFmt>
        <c:idx val="8"/>
      </c:pivotFmt>
      <c:pivotFmt>
        <c:idx val="9"/>
      </c:pivotFmt>
      <c:pivotFmt>
        <c:idx val="1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Grand Total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F18-4C43-8847-67080ECB1BBA}"/>
            </c:ext>
          </c:extLst>
        </c:ser>
        <c:ser>
          <c:idx val="1"/>
          <c:order val="1"/>
          <c:tx>
            <c:v>Series2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Grand Total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F18-4C43-8847-67080ECB1BBA}"/>
            </c:ext>
          </c:extLst>
        </c:ser>
        <c:ser>
          <c:idx val="2"/>
          <c:order val="2"/>
          <c:tx>
            <c:v>Series3</c:v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Grand Total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F18-4C43-8847-67080ECB1BBA}"/>
            </c:ext>
          </c:extLst>
        </c:ser>
        <c:ser>
          <c:idx val="3"/>
          <c:order val="3"/>
          <c:tx>
            <c:v>Series4</c:v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Grand Total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F18-4C43-8847-67080ECB1B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275986600"/>
        <c:axId val="495705440"/>
      </c:barChart>
      <c:catAx>
        <c:axId val="275986600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705440"/>
        <c:crosses val="autoZero"/>
        <c:auto val="1"/>
        <c:lblAlgn val="ctr"/>
        <c:lblOffset val="100"/>
        <c:noMultiLvlLbl val="0"/>
      </c:catAx>
      <c:valAx>
        <c:axId val="495705440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5986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Danny's</a:t>
            </a:r>
            <a:r>
              <a:rPr lang="en-US" baseline="0"/>
              <a:t> Team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ivotFmts>
      <c:pivotFmt>
        <c:idx val="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inEnd"/>
          <c:showLegendKey val="0"/>
          <c:showVal val="1"/>
          <c:showCatName val="0"/>
          <c:showSerName val="1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noFill/>
          <a:ln w="9525" cap="flat" cmpd="sng" algn="ctr">
            <a:solidFill>
              <a:schemeClr val="accent1"/>
            </a:solidFill>
            <a:miter lim="800000"/>
          </a:ln>
          <a:effectLst>
            <a:glow rad="63500">
              <a:schemeClr val="accent1">
                <a:satMod val="175000"/>
                <a:alpha val="25000"/>
              </a:schemeClr>
            </a:glow>
          </a:effectLst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lt1">
                      <a:lumMod val="7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noFill/>
            <a:ln w="9525" cap="flat" cmpd="sng" algn="ctr">
              <a:solidFill>
                <a:schemeClr val="accent1"/>
              </a:solidFill>
              <a:miter lim="800000"/>
            </a:ln>
            <a:effectLst>
              <a:glow rad="63500">
                <a:schemeClr val="accent1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Grand Total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0-5D8A-469F-B89F-F3DE4C8A9A36}"/>
            </c:ext>
          </c:extLst>
        </c:ser>
        <c:ser>
          <c:idx val="1"/>
          <c:order val="1"/>
          <c:tx>
            <c:v>Series2</c:v>
          </c:tx>
          <c:spPr>
            <a:noFill/>
            <a:ln w="9525" cap="flat" cmpd="sng" algn="ctr">
              <a:solidFill>
                <a:schemeClr val="accent2"/>
              </a:solidFill>
              <a:miter lim="800000"/>
            </a:ln>
            <a:effectLst>
              <a:glow rad="63500">
                <a:schemeClr val="accent2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Grand Total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1-5D8A-469F-B89F-F3DE4C8A9A36}"/>
            </c:ext>
          </c:extLst>
        </c:ser>
        <c:ser>
          <c:idx val="2"/>
          <c:order val="2"/>
          <c:tx>
            <c:v>Series3</c:v>
          </c:tx>
          <c:spPr>
            <a:noFill/>
            <a:ln w="9525" cap="flat" cmpd="sng" algn="ctr">
              <a:solidFill>
                <a:schemeClr val="accent3"/>
              </a:solidFill>
              <a:miter lim="800000"/>
            </a:ln>
            <a:effectLst>
              <a:glow rad="63500">
                <a:schemeClr val="accent3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Grand Total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2-5D8A-469F-B89F-F3DE4C8A9A36}"/>
            </c:ext>
          </c:extLst>
        </c:ser>
        <c:ser>
          <c:idx val="3"/>
          <c:order val="3"/>
          <c:tx>
            <c:v>Series4</c:v>
          </c:tx>
          <c:spPr>
            <a:noFill/>
            <a:ln w="9525" cap="flat" cmpd="sng" algn="ctr">
              <a:solidFill>
                <a:schemeClr val="accent4"/>
              </a:solidFill>
              <a:miter lim="800000"/>
            </a:ln>
            <a:effectLst>
              <a:glow rad="63500">
                <a:schemeClr val="accent4">
                  <a:satMod val="175000"/>
                  <a:alpha val="25000"/>
                </a:schemeClr>
              </a:glo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50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"/>
              <c:pt idx="0">
                <c:v>Grand Total</c:v>
              </c:pt>
            </c:strLit>
          </c:cat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3-5D8A-469F-B89F-F3DE4C8A9A3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-50"/>
        <c:axId val="495706616"/>
        <c:axId val="495707008"/>
      </c:barChart>
      <c:catAx>
        <c:axId val="4957066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707008"/>
        <c:crosses val="autoZero"/>
        <c:auto val="1"/>
        <c:lblAlgn val="ctr"/>
        <c:lblOffset val="100"/>
        <c:noMultiLvlLbl val="0"/>
      </c:catAx>
      <c:valAx>
        <c:axId val="495707008"/>
        <c:scaling>
          <c:orientation val="minMax"/>
        </c:scaling>
        <c:delete val="0"/>
        <c:axPos val="b"/>
        <c:majorGridlines>
          <c:spPr>
            <a:ln w="9525" cap="flat" cmpd="sng" algn="ctr">
              <a:gradFill>
                <a:gsLst>
                  <a:gs pos="0">
                    <a:schemeClr val="dk1">
                      <a:lumMod val="65000"/>
                      <a:lumOff val="35000"/>
                    </a:schemeClr>
                  </a:gs>
                  <a:gs pos="100000">
                    <a:schemeClr val="dk1">
                      <a:lumMod val="75000"/>
                      <a:lumOff val="25000"/>
                    </a:schemeClr>
                  </a:gs>
                </a:gsLst>
                <a:lin ang="108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95706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39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dk1">
                <a:lumMod val="65000"/>
                <a:lumOff val="35000"/>
              </a:schemeClr>
            </a:gs>
            <a:gs pos="100000">
              <a:schemeClr val="dk1">
                <a:lumMod val="75000"/>
                <a:lumOff val="25000"/>
              </a:schemeClr>
            </a:gs>
          </a:gsLst>
          <a:lin ang="10800000" scaled="0"/>
        </a:gradFill>
        <a:round/>
      </a:ln>
      <a:effectLst/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9072</xdr:colOff>
      <xdr:row>2</xdr:row>
      <xdr:rowOff>9071</xdr:rowOff>
    </xdr:from>
    <xdr:to>
      <xdr:col>12</xdr:col>
      <xdr:colOff>0</xdr:colOff>
      <xdr:row>16</xdr:row>
      <xdr:rowOff>174171</xdr:rowOff>
    </xdr:to>
    <xdr:graphicFrame macro="">
      <xdr:nvGraphicFramePr>
        <xdr:cNvPr id="6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182562</xdr:colOff>
      <xdr:row>18</xdr:row>
      <xdr:rowOff>0</xdr:rowOff>
    </xdr:from>
    <xdr:to>
      <xdr:col>11</xdr:col>
      <xdr:colOff>595313</xdr:colOff>
      <xdr:row>40</xdr:row>
      <xdr:rowOff>15875</xdr:rowOff>
    </xdr:to>
    <xdr:graphicFrame macro="">
      <xdr:nvGraphicFramePr>
        <xdr:cNvPr id="4" name="Chart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158750</xdr:colOff>
      <xdr:row>63</xdr:row>
      <xdr:rowOff>174625</xdr:rowOff>
    </xdr:from>
    <xdr:to>
      <xdr:col>11</xdr:col>
      <xdr:colOff>571500</xdr:colOff>
      <xdr:row>85</xdr:row>
      <xdr:rowOff>150813</xdr:rowOff>
    </xdr:to>
    <xdr:graphicFrame macro="">
      <xdr:nvGraphicFramePr>
        <xdr:cNvPr id="2" name="Chart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172808</xdr:colOff>
      <xdr:row>40</xdr:row>
      <xdr:rowOff>175758</xdr:rowOff>
    </xdr:from>
    <xdr:to>
      <xdr:col>11</xdr:col>
      <xdr:colOff>591910</xdr:colOff>
      <xdr:row>63</xdr:row>
      <xdr:rowOff>21317</xdr:rowOff>
    </xdr:to>
    <xdr:graphicFrame macro="">
      <xdr:nvGraphicFramePr>
        <xdr:cNvPr id="5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able1" displayName="Table1" ref="A1:I97" totalsRowShown="0" headerRowDxfId="10" dataDxfId="9">
  <autoFilter ref="A1:I97" xr:uid="{00000000-0009-0000-0100-000001000000}">
    <filterColumn colId="3">
      <filters>
        <filter val="1"/>
        <filter val="2"/>
        <filter val="3"/>
        <filter val="6"/>
        <filter val="7"/>
        <filter val="8"/>
      </filters>
    </filterColumn>
  </autoFilter>
  <sortState xmlns:xlrd2="http://schemas.microsoft.com/office/spreadsheetml/2017/richdata2" ref="A2:I97">
    <sortCondition ref="A1:A97"/>
  </sortState>
  <tableColumns count="9">
    <tableColumn id="1" xr3:uid="{00000000-0010-0000-0100-000001000000}" name="Player" dataDxfId="8"/>
    <tableColumn id="2" xr3:uid="{00000000-0010-0000-0100-000002000000}" name="Team" dataDxfId="7">
      <calculatedColumnFormula>VLOOKUP(A2,#REF!,2,0)</calculatedColumnFormula>
    </tableColumn>
    <tableColumn id="8" xr3:uid="{00000000-0010-0000-0100-000008000000}" name="Index" dataDxfId="6">
      <calculatedColumnFormula>VLOOKUP(Table1[[#This Row],[Player]],#REF!,3,0)</calculatedColumnFormula>
    </tableColumn>
    <tableColumn id="3" xr3:uid="{00000000-0010-0000-0100-000003000000}" name="Round" dataDxfId="5"/>
    <tableColumn id="4" xr3:uid="{00000000-0010-0000-0100-000004000000}" name="Gross" dataDxfId="4">
      <calculatedColumnFormula>VLOOKUP(Table1[[#This Row],[Player]],#REF!,22,0)</calculatedColumnFormula>
    </tableColumn>
    <tableColumn id="10" xr3:uid="{00000000-0010-0000-0100-00000A000000}" name="Gs2PAR" dataDxfId="3">
      <calculatedColumnFormula>IF(Table1[[#This Row],[Gross]]&gt;0,Table1[[#This Row],[Gross]]-72,0)</calculatedColumnFormula>
    </tableColumn>
    <tableColumn id="5" xr3:uid="{00000000-0010-0000-0100-000005000000}" name="Net" dataDxfId="2">
      <calculatedColumnFormula>IF(Table1[[#This Row],[Gross]]&gt;0,Table1[[#This Row],[Gross]]-Table1[[#This Row],[Index]],0)</calculatedColumnFormula>
    </tableColumn>
    <tableColumn id="6" xr3:uid="{00000000-0010-0000-0100-000006000000}" name="Nt2PAR" dataDxfId="1">
      <calculatedColumnFormula>IF(Table1[[#This Row],[Net]]&gt;0,Table1[[#This Row],[Net]]-72,0)</calculatedColumnFormula>
    </tableColumn>
    <tableColumn id="7" xr3:uid="{00000000-0010-0000-0100-000007000000}" name="CupPt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87"/>
  <sheetViews>
    <sheetView view="pageBreakPreview" topLeftCell="A31" zoomScale="70" zoomScaleNormal="70" zoomScaleSheetLayoutView="70" workbookViewId="0">
      <selection activeCell="P75" sqref="P75"/>
    </sheetView>
  </sheetViews>
  <sheetFormatPr defaultRowHeight="15" x14ac:dyDescent="0.25"/>
  <cols>
    <col min="1" max="1" width="2.5703125" customWidth="1"/>
    <col min="2" max="2" width="2.7109375" customWidth="1"/>
    <col min="13" max="13" width="2.5703125" customWidth="1"/>
  </cols>
  <sheetData>
    <row r="1" spans="2:13" ht="15.75" thickBot="1" x14ac:dyDescent="0.3"/>
    <row r="2" spans="2:13" x14ac:dyDescent="0.25">
      <c r="B2" s="8"/>
      <c r="C2" s="9"/>
      <c r="D2" s="9"/>
      <c r="E2" s="9"/>
      <c r="F2" s="9"/>
      <c r="G2" s="9"/>
      <c r="H2" s="9"/>
      <c r="I2" s="9"/>
      <c r="J2" s="9"/>
      <c r="K2" s="9"/>
      <c r="L2" s="9"/>
      <c r="M2" s="10"/>
    </row>
    <row r="3" spans="2:13" x14ac:dyDescent="0.25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</row>
    <row r="4" spans="2:13" x14ac:dyDescent="0.25">
      <c r="B4" s="11"/>
      <c r="C4" s="12"/>
      <c r="D4" s="12"/>
      <c r="E4" s="12"/>
      <c r="F4" s="12"/>
      <c r="G4" s="12"/>
      <c r="H4" s="12"/>
      <c r="I4" s="12"/>
      <c r="J4" s="12"/>
      <c r="K4" s="12"/>
      <c r="L4" s="12"/>
      <c r="M4" s="13"/>
    </row>
    <row r="5" spans="2:13" x14ac:dyDescent="0.25">
      <c r="B5" s="11"/>
      <c r="C5" s="12"/>
      <c r="D5" s="12"/>
      <c r="E5" s="12"/>
      <c r="F5" s="12"/>
      <c r="G5" s="12"/>
      <c r="H5" s="12"/>
      <c r="I5" s="12"/>
      <c r="J5" s="12"/>
      <c r="K5" s="12"/>
      <c r="L5" s="12"/>
      <c r="M5" s="13"/>
    </row>
    <row r="6" spans="2:13" x14ac:dyDescent="0.25">
      <c r="B6" s="11"/>
      <c r="C6" s="12"/>
      <c r="D6" s="12"/>
      <c r="E6" s="12"/>
      <c r="F6" s="12"/>
      <c r="G6" s="12"/>
      <c r="H6" s="12"/>
      <c r="I6" s="12"/>
      <c r="J6" s="12"/>
      <c r="K6" s="12"/>
      <c r="L6" s="12"/>
      <c r="M6" s="13"/>
    </row>
    <row r="7" spans="2:13" x14ac:dyDescent="0.25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13"/>
    </row>
    <row r="8" spans="2:13" x14ac:dyDescent="0.25"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3"/>
    </row>
    <row r="9" spans="2:13" x14ac:dyDescent="0.25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2:13" x14ac:dyDescent="0.25"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3"/>
    </row>
    <row r="11" spans="2:13" x14ac:dyDescent="0.25"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3"/>
    </row>
    <row r="12" spans="2:13" x14ac:dyDescent="0.25"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3"/>
    </row>
    <row r="13" spans="2:13" x14ac:dyDescent="0.25"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3"/>
    </row>
    <row r="14" spans="2:13" x14ac:dyDescent="0.25"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3"/>
    </row>
    <row r="15" spans="2:13" x14ac:dyDescent="0.25"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3"/>
    </row>
    <row r="16" spans="2:13" x14ac:dyDescent="0.25"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3"/>
    </row>
    <row r="17" spans="2:13" x14ac:dyDescent="0.25"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3"/>
    </row>
    <row r="18" spans="2:13" x14ac:dyDescent="0.25"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3"/>
    </row>
    <row r="19" spans="2:13" x14ac:dyDescent="0.25"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3"/>
    </row>
    <row r="20" spans="2:13" x14ac:dyDescent="0.25"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3"/>
    </row>
    <row r="21" spans="2:13" x14ac:dyDescent="0.25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3"/>
    </row>
    <row r="22" spans="2:13" x14ac:dyDescent="0.25"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3"/>
    </row>
    <row r="23" spans="2:13" x14ac:dyDescent="0.25"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3"/>
    </row>
    <row r="24" spans="2:13" x14ac:dyDescent="0.25"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3"/>
    </row>
    <row r="25" spans="2:13" x14ac:dyDescent="0.25">
      <c r="B25" s="11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3"/>
    </row>
    <row r="26" spans="2:13" x14ac:dyDescent="0.25">
      <c r="B26" s="11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3"/>
    </row>
    <row r="27" spans="2:13" x14ac:dyDescent="0.25"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3"/>
    </row>
    <row r="28" spans="2:13" x14ac:dyDescent="0.25"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3"/>
    </row>
    <row r="29" spans="2:13" x14ac:dyDescent="0.25"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3"/>
    </row>
    <row r="30" spans="2:13" x14ac:dyDescent="0.25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3"/>
    </row>
    <row r="31" spans="2:13" x14ac:dyDescent="0.25"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3"/>
    </row>
    <row r="32" spans="2:13" x14ac:dyDescent="0.25">
      <c r="B32" s="11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3"/>
    </row>
    <row r="33" spans="2:13" x14ac:dyDescent="0.25">
      <c r="B33" s="11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3"/>
    </row>
    <row r="34" spans="2:13" x14ac:dyDescent="0.25">
      <c r="B34" s="11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3"/>
    </row>
    <row r="35" spans="2:13" x14ac:dyDescent="0.25">
      <c r="B35" s="11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3"/>
    </row>
    <row r="36" spans="2:13" x14ac:dyDescent="0.25">
      <c r="B36" s="11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3"/>
    </row>
    <row r="37" spans="2:13" x14ac:dyDescent="0.25">
      <c r="B37" s="11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3"/>
    </row>
    <row r="38" spans="2:13" x14ac:dyDescent="0.25">
      <c r="B38" s="11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3"/>
    </row>
    <row r="39" spans="2:13" x14ac:dyDescent="0.25">
      <c r="B39" s="11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3"/>
    </row>
    <row r="40" spans="2:13" x14ac:dyDescent="0.25">
      <c r="B40" s="11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3"/>
    </row>
    <row r="41" spans="2:13" x14ac:dyDescent="0.25">
      <c r="B41" s="11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3"/>
    </row>
    <row r="42" spans="2:13" x14ac:dyDescent="0.25">
      <c r="B42" s="11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3"/>
    </row>
    <row r="43" spans="2:13" x14ac:dyDescent="0.25">
      <c r="B43" s="11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3"/>
    </row>
    <row r="44" spans="2:13" x14ac:dyDescent="0.25">
      <c r="B44" s="11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3"/>
    </row>
    <row r="45" spans="2:13" x14ac:dyDescent="0.25">
      <c r="B45" s="11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3"/>
    </row>
    <row r="46" spans="2:13" x14ac:dyDescent="0.25">
      <c r="B46" s="11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3"/>
    </row>
    <row r="47" spans="2:13" x14ac:dyDescent="0.25">
      <c r="B47" s="11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3"/>
    </row>
    <row r="48" spans="2:13" x14ac:dyDescent="0.25">
      <c r="B48" s="11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3"/>
    </row>
    <row r="49" spans="2:13" x14ac:dyDescent="0.25">
      <c r="B49" s="11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3"/>
    </row>
    <row r="50" spans="2:13" x14ac:dyDescent="0.25">
      <c r="B50" s="11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3"/>
    </row>
    <row r="51" spans="2:13" x14ac:dyDescent="0.25">
      <c r="B51" s="11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3"/>
    </row>
    <row r="52" spans="2:13" x14ac:dyDescent="0.25">
      <c r="B52" s="11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3"/>
    </row>
    <row r="53" spans="2:13" x14ac:dyDescent="0.25">
      <c r="B53" s="11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3"/>
    </row>
    <row r="54" spans="2:13" x14ac:dyDescent="0.25">
      <c r="B54" s="11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3"/>
    </row>
    <row r="55" spans="2:13" x14ac:dyDescent="0.25">
      <c r="B55" s="11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3"/>
    </row>
    <row r="56" spans="2:13" x14ac:dyDescent="0.25">
      <c r="B56" s="11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3"/>
    </row>
    <row r="57" spans="2:13" x14ac:dyDescent="0.25">
      <c r="B57" s="11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3"/>
    </row>
    <row r="58" spans="2:13" x14ac:dyDescent="0.25">
      <c r="B58" s="11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3"/>
    </row>
    <row r="59" spans="2:13" x14ac:dyDescent="0.25">
      <c r="B59" s="11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3"/>
    </row>
    <row r="60" spans="2:13" x14ac:dyDescent="0.25">
      <c r="B60" s="11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3"/>
    </row>
    <row r="61" spans="2:13" x14ac:dyDescent="0.25">
      <c r="B61" s="11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3"/>
    </row>
    <row r="62" spans="2:13" x14ac:dyDescent="0.25">
      <c r="B62" s="11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3"/>
    </row>
    <row r="63" spans="2:13" x14ac:dyDescent="0.25">
      <c r="B63" s="11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3"/>
    </row>
    <row r="64" spans="2:13" x14ac:dyDescent="0.25">
      <c r="B64" s="11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3"/>
    </row>
    <row r="65" spans="2:13" x14ac:dyDescent="0.25">
      <c r="B65" s="11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3"/>
    </row>
    <row r="66" spans="2:13" x14ac:dyDescent="0.25">
      <c r="B66" s="11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3"/>
    </row>
    <row r="67" spans="2:13" x14ac:dyDescent="0.25">
      <c r="B67" s="11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3"/>
    </row>
    <row r="68" spans="2:13" x14ac:dyDescent="0.25">
      <c r="B68" s="11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3"/>
    </row>
    <row r="69" spans="2:13" x14ac:dyDescent="0.25">
      <c r="B69" s="11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3"/>
    </row>
    <row r="70" spans="2:13" x14ac:dyDescent="0.25">
      <c r="B70" s="11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3"/>
    </row>
    <row r="71" spans="2:13" x14ac:dyDescent="0.25">
      <c r="B71" s="11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3"/>
    </row>
    <row r="72" spans="2:13" x14ac:dyDescent="0.25">
      <c r="B72" s="11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3"/>
    </row>
    <row r="73" spans="2:13" x14ac:dyDescent="0.25">
      <c r="B73" s="11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3"/>
    </row>
    <row r="74" spans="2:13" x14ac:dyDescent="0.25">
      <c r="B74" s="11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3"/>
    </row>
    <row r="75" spans="2:13" x14ac:dyDescent="0.25">
      <c r="B75" s="11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3"/>
    </row>
    <row r="76" spans="2:13" x14ac:dyDescent="0.25">
      <c r="B76" s="11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3"/>
    </row>
    <row r="77" spans="2:13" x14ac:dyDescent="0.25">
      <c r="B77" s="11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3"/>
    </row>
    <row r="78" spans="2:13" x14ac:dyDescent="0.25">
      <c r="B78" s="11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3"/>
    </row>
    <row r="79" spans="2:13" x14ac:dyDescent="0.25">
      <c r="B79" s="11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3"/>
    </row>
    <row r="80" spans="2:13" x14ac:dyDescent="0.25">
      <c r="B80" s="11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3"/>
    </row>
    <row r="81" spans="2:13" x14ac:dyDescent="0.25">
      <c r="B81" s="11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3"/>
    </row>
    <row r="82" spans="2:13" x14ac:dyDescent="0.25">
      <c r="B82" s="11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3"/>
    </row>
    <row r="83" spans="2:13" x14ac:dyDescent="0.25">
      <c r="B83" s="11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3"/>
    </row>
    <row r="84" spans="2:13" x14ac:dyDescent="0.25">
      <c r="B84" s="11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3"/>
    </row>
    <row r="85" spans="2:13" x14ac:dyDescent="0.25">
      <c r="B85" s="11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3"/>
    </row>
    <row r="86" spans="2:13" x14ac:dyDescent="0.25">
      <c r="B86" s="11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3"/>
    </row>
    <row r="87" spans="2:13" ht="15.75" thickBot="1" x14ac:dyDescent="0.3">
      <c r="B87" s="14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6"/>
    </row>
  </sheetData>
  <pageMargins left="0.7" right="0.7" top="0.75" bottom="0.75" header="0.3" footer="0.3"/>
  <pageSetup scale="9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S28"/>
  <sheetViews>
    <sheetView showGridLines="0" workbookViewId="0">
      <selection activeCell="AN2" sqref="AN2"/>
    </sheetView>
  </sheetViews>
  <sheetFormatPr defaultRowHeight="15" x14ac:dyDescent="0.25"/>
  <cols>
    <col min="2" max="2" width="16.140625" bestFit="1" customWidth="1"/>
    <col min="3" max="16" width="7.28515625" customWidth="1"/>
    <col min="17" max="18" width="6.28515625" customWidth="1"/>
    <col min="20" max="37" width="0" hidden="1" customWidth="1"/>
  </cols>
  <sheetData>
    <row r="2" spans="2:19" ht="20.25" customHeight="1" x14ac:dyDescent="0.35">
      <c r="B2" s="352" t="s">
        <v>0</v>
      </c>
      <c r="C2" s="353"/>
      <c r="D2" s="353"/>
      <c r="E2" s="353"/>
      <c r="F2" s="353"/>
      <c r="G2" s="353"/>
      <c r="H2" s="353"/>
      <c r="I2" s="353"/>
    </row>
    <row r="3" spans="2:19" ht="34.5" customHeight="1" thickBot="1" x14ac:dyDescent="0.3">
      <c r="B3" s="128" t="s">
        <v>1</v>
      </c>
      <c r="C3" s="132" t="s">
        <v>2</v>
      </c>
      <c r="D3" s="132" t="s">
        <v>3</v>
      </c>
      <c r="E3" s="132" t="s">
        <v>4</v>
      </c>
      <c r="F3" s="132" t="s">
        <v>5</v>
      </c>
      <c r="G3" s="132" t="s">
        <v>6</v>
      </c>
      <c r="H3" s="354" t="s">
        <v>7</v>
      </c>
      <c r="I3" s="355"/>
    </row>
    <row r="4" spans="2:19" ht="21.75" thickBot="1" x14ac:dyDescent="0.35">
      <c r="B4" s="151" t="s">
        <v>8</v>
      </c>
      <c r="C4" s="130">
        <v>0.5</v>
      </c>
      <c r="D4" s="130">
        <v>3.5</v>
      </c>
      <c r="E4" s="130">
        <v>1.5</v>
      </c>
      <c r="F4" s="130">
        <v>4.5</v>
      </c>
      <c r="G4" s="130">
        <v>5</v>
      </c>
      <c r="H4" s="356">
        <f>SUM(C4:G4)</f>
        <v>15</v>
      </c>
      <c r="I4" s="357"/>
      <c r="J4" s="322" t="s">
        <v>188</v>
      </c>
    </row>
    <row r="5" spans="2:19" ht="21.75" thickBot="1" x14ac:dyDescent="0.35">
      <c r="B5" s="277" t="s">
        <v>9</v>
      </c>
      <c r="C5" s="131">
        <v>1</v>
      </c>
      <c r="D5" s="131">
        <v>4.5</v>
      </c>
      <c r="E5" s="131">
        <v>4.5</v>
      </c>
      <c r="F5" s="131">
        <v>3</v>
      </c>
      <c r="G5" s="131">
        <v>2</v>
      </c>
      <c r="H5" s="356">
        <f>SUM(C5:G5)</f>
        <v>15</v>
      </c>
      <c r="I5" s="357"/>
    </row>
    <row r="6" spans="2:19" ht="21.75" thickBot="1" x14ac:dyDescent="0.35">
      <c r="B6" s="169" t="s">
        <v>10</v>
      </c>
      <c r="C6" s="131">
        <v>1.5</v>
      </c>
      <c r="D6" s="131">
        <v>2.5</v>
      </c>
      <c r="E6" s="131">
        <v>2</v>
      </c>
      <c r="F6" s="131">
        <v>3</v>
      </c>
      <c r="G6" s="131">
        <v>1</v>
      </c>
      <c r="H6" s="356">
        <f>SUM(C6:G6)</f>
        <v>10</v>
      </c>
      <c r="I6" s="357"/>
    </row>
    <row r="7" spans="2:19" ht="21.75" thickBot="1" x14ac:dyDescent="0.35">
      <c r="B7" s="276" t="s">
        <v>11</v>
      </c>
      <c r="C7" s="131">
        <v>0</v>
      </c>
      <c r="D7" s="131">
        <v>1.5</v>
      </c>
      <c r="E7" s="131">
        <v>4</v>
      </c>
      <c r="F7" s="131">
        <v>1.5</v>
      </c>
      <c r="G7" s="131">
        <v>4</v>
      </c>
      <c r="H7" s="356">
        <f>SUM(C7:G7)</f>
        <v>11</v>
      </c>
      <c r="I7" s="357"/>
    </row>
    <row r="8" spans="2:19" ht="19.5" thickBot="1" x14ac:dyDescent="0.35">
      <c r="B8" s="129" t="s">
        <v>12</v>
      </c>
      <c r="C8" s="149">
        <f>SUM(C4:C7)</f>
        <v>3</v>
      </c>
      <c r="D8" s="150">
        <f>SUM(D4:D7)</f>
        <v>12</v>
      </c>
      <c r="E8" s="150">
        <f>SUM(E4:E7)</f>
        <v>12</v>
      </c>
      <c r="F8" s="150">
        <f>SUM(F4:F7)</f>
        <v>12</v>
      </c>
      <c r="G8" s="150">
        <f>SUM(G4:G7)</f>
        <v>12</v>
      </c>
      <c r="H8" s="350">
        <f>SUM(C8:G8)</f>
        <v>51</v>
      </c>
      <c r="I8" s="351"/>
    </row>
    <row r="9" spans="2:19" x14ac:dyDescent="0.25">
      <c r="B9" s="18"/>
      <c r="C9" s="18"/>
      <c r="D9" s="18"/>
      <c r="E9" s="18"/>
      <c r="F9" s="18"/>
      <c r="G9" s="18"/>
      <c r="H9" s="18"/>
      <c r="I9" s="18"/>
      <c r="J9" s="18"/>
    </row>
    <row r="10" spans="2:19" x14ac:dyDescent="0.25">
      <c r="B10" s="18"/>
      <c r="C10" s="18"/>
      <c r="D10" s="18"/>
      <c r="E10" s="18"/>
      <c r="F10" s="18"/>
      <c r="G10" s="18"/>
      <c r="H10" s="18"/>
      <c r="I10" s="18"/>
      <c r="J10" s="18"/>
    </row>
    <row r="11" spans="2:19" ht="27" thickBot="1" x14ac:dyDescent="0.45">
      <c r="B11" s="348" t="s">
        <v>13</v>
      </c>
      <c r="C11" s="349"/>
      <c r="D11" s="349"/>
      <c r="E11" s="349"/>
      <c r="F11" s="349"/>
      <c r="G11" s="349"/>
      <c r="H11" s="349"/>
      <c r="I11" s="349"/>
      <c r="J11" s="349"/>
      <c r="K11" s="349"/>
      <c r="L11" s="349"/>
      <c r="M11" s="349"/>
      <c r="N11" s="349"/>
      <c r="O11" s="349"/>
      <c r="P11" s="349"/>
      <c r="Q11" s="349"/>
      <c r="R11" s="349"/>
      <c r="S11" s="349"/>
    </row>
    <row r="12" spans="2:19" ht="48.75" customHeight="1" x14ac:dyDescent="0.25">
      <c r="B12" s="288" t="s">
        <v>14</v>
      </c>
      <c r="C12" s="133" t="s">
        <v>15</v>
      </c>
      <c r="D12" s="133" t="s">
        <v>16</v>
      </c>
      <c r="E12" s="134" t="s">
        <v>17</v>
      </c>
      <c r="F12" s="135" t="s">
        <v>18</v>
      </c>
      <c r="G12" s="135" t="s">
        <v>19</v>
      </c>
      <c r="H12" s="136" t="s">
        <v>20</v>
      </c>
      <c r="I12" s="134" t="s">
        <v>21</v>
      </c>
      <c r="J12" s="142" t="s">
        <v>22</v>
      </c>
      <c r="K12" s="142" t="s">
        <v>23</v>
      </c>
      <c r="L12" s="143" t="s">
        <v>24</v>
      </c>
      <c r="M12" s="134" t="s">
        <v>25</v>
      </c>
      <c r="N12" s="139" t="s">
        <v>26</v>
      </c>
      <c r="O12" s="139" t="s">
        <v>27</v>
      </c>
      <c r="P12" s="140" t="s">
        <v>28</v>
      </c>
      <c r="Q12" s="146" t="s">
        <v>29</v>
      </c>
      <c r="R12" s="147" t="s">
        <v>30</v>
      </c>
      <c r="S12" s="53" t="s">
        <v>31</v>
      </c>
    </row>
    <row r="13" spans="2:19" ht="15.75" x14ac:dyDescent="0.25">
      <c r="B13" s="291" t="s">
        <v>43</v>
      </c>
      <c r="C13" s="137">
        <v>84</v>
      </c>
      <c r="D13" s="137">
        <f>C13-'Contact-Player Info'!K16</f>
        <v>70</v>
      </c>
      <c r="E13" s="54">
        <v>1</v>
      </c>
      <c r="F13" s="138">
        <v>83</v>
      </c>
      <c r="G13" s="138">
        <f>F13-'Contact-Player Info'!L16</f>
        <v>68</v>
      </c>
      <c r="H13" s="138">
        <f t="shared" ref="H13:H28" si="0">G13+D13</f>
        <v>138</v>
      </c>
      <c r="I13" s="54">
        <v>1</v>
      </c>
      <c r="J13" s="144">
        <v>93</v>
      </c>
      <c r="K13" s="144">
        <f>J13-'Contact-Player Info'!M16</f>
        <v>80</v>
      </c>
      <c r="L13" s="144">
        <f t="shared" ref="L13:L28" si="1">K13+G13+D13</f>
        <v>218</v>
      </c>
      <c r="M13" s="54">
        <v>1</v>
      </c>
      <c r="N13" s="141">
        <v>83</v>
      </c>
      <c r="O13" s="141">
        <f>N13-'Contact-Player Info'!N16</f>
        <v>71</v>
      </c>
      <c r="P13" s="141">
        <f t="shared" ref="P13:P28" si="2">O13+K13+H13</f>
        <v>289</v>
      </c>
      <c r="Q13" s="145">
        <f t="shared" ref="Q13:Q28" si="3">D13+G13+K13+O13</f>
        <v>289</v>
      </c>
      <c r="R13" s="148">
        <f t="shared" ref="R13:R28" si="4">Q13-284</f>
        <v>5</v>
      </c>
      <c r="S13" s="55">
        <v>1</v>
      </c>
    </row>
    <row r="14" spans="2:19" ht="15.75" x14ac:dyDescent="0.25">
      <c r="B14" s="289" t="s">
        <v>32</v>
      </c>
      <c r="C14" s="137">
        <v>82</v>
      </c>
      <c r="D14" s="137">
        <f>C14-'Contact-Player Info'!K5</f>
        <v>80</v>
      </c>
      <c r="E14" s="54">
        <v>8</v>
      </c>
      <c r="F14" s="138">
        <v>78</v>
      </c>
      <c r="G14" s="138">
        <f>F14-'Contact-Player Info'!L5</f>
        <v>75</v>
      </c>
      <c r="H14" s="138">
        <f t="shared" si="0"/>
        <v>155</v>
      </c>
      <c r="I14" s="54">
        <v>4</v>
      </c>
      <c r="J14" s="144">
        <v>70</v>
      </c>
      <c r="K14" s="144">
        <f>J14-'Contact-Player Info'!M5</f>
        <v>67</v>
      </c>
      <c r="L14" s="144">
        <f t="shared" si="1"/>
        <v>222</v>
      </c>
      <c r="M14" s="54">
        <v>2</v>
      </c>
      <c r="N14" s="141">
        <v>75</v>
      </c>
      <c r="O14" s="141">
        <f>N14-'Contact-Player Info'!N5</f>
        <v>73</v>
      </c>
      <c r="P14" s="141">
        <f t="shared" si="2"/>
        <v>295</v>
      </c>
      <c r="Q14" s="145">
        <f t="shared" si="3"/>
        <v>295</v>
      </c>
      <c r="R14" s="148">
        <f t="shared" si="4"/>
        <v>11</v>
      </c>
      <c r="S14" s="55">
        <v>2</v>
      </c>
    </row>
    <row r="15" spans="2:19" ht="15.75" x14ac:dyDescent="0.25">
      <c r="B15" s="290" t="s">
        <v>36</v>
      </c>
      <c r="C15" s="137">
        <v>84</v>
      </c>
      <c r="D15" s="137">
        <f>C15-'Contact-Player Info'!K9</f>
        <v>78</v>
      </c>
      <c r="E15" s="54">
        <v>4</v>
      </c>
      <c r="F15" s="138">
        <v>77</v>
      </c>
      <c r="G15" s="138">
        <f>F15-'Contact-Player Info'!L9</f>
        <v>70</v>
      </c>
      <c r="H15" s="138">
        <f t="shared" si="0"/>
        <v>148</v>
      </c>
      <c r="I15" s="54">
        <v>2</v>
      </c>
      <c r="J15" s="144">
        <v>84</v>
      </c>
      <c r="K15" s="144">
        <f>J15-'Contact-Player Info'!M9</f>
        <v>78</v>
      </c>
      <c r="L15" s="144">
        <f t="shared" si="1"/>
        <v>226</v>
      </c>
      <c r="M15" s="54">
        <v>3</v>
      </c>
      <c r="N15" s="141">
        <v>83</v>
      </c>
      <c r="O15" s="141">
        <f>N15-'Contact-Player Info'!N9</f>
        <v>78</v>
      </c>
      <c r="P15" s="141">
        <f t="shared" si="2"/>
        <v>304</v>
      </c>
      <c r="Q15" s="145">
        <f t="shared" si="3"/>
        <v>304</v>
      </c>
      <c r="R15" s="148">
        <f t="shared" si="4"/>
        <v>20</v>
      </c>
      <c r="S15" s="55">
        <v>3</v>
      </c>
    </row>
    <row r="16" spans="2:19" ht="15.75" x14ac:dyDescent="0.25">
      <c r="B16" s="289" t="s">
        <v>34</v>
      </c>
      <c r="C16" s="137">
        <v>94</v>
      </c>
      <c r="D16" s="137">
        <f>C16-'Contact-Player Info'!K7</f>
        <v>85</v>
      </c>
      <c r="E16" s="54">
        <v>15</v>
      </c>
      <c r="F16" s="138">
        <v>88</v>
      </c>
      <c r="G16" s="138">
        <f>F16-'Contact-Player Info'!L7</f>
        <v>78</v>
      </c>
      <c r="H16" s="138">
        <f t="shared" si="0"/>
        <v>163</v>
      </c>
      <c r="I16" s="54">
        <v>12</v>
      </c>
      <c r="J16" s="144">
        <v>83</v>
      </c>
      <c r="K16" s="144">
        <f>J16-'Contact-Player Info'!M7</f>
        <v>74</v>
      </c>
      <c r="L16" s="144">
        <f t="shared" si="1"/>
        <v>237</v>
      </c>
      <c r="M16" s="54">
        <v>8</v>
      </c>
      <c r="N16" s="141">
        <v>79</v>
      </c>
      <c r="O16" s="141">
        <f>N16-'Contact-Player Info'!N7</f>
        <v>71</v>
      </c>
      <c r="P16" s="141">
        <f t="shared" si="2"/>
        <v>308</v>
      </c>
      <c r="Q16" s="145">
        <f t="shared" si="3"/>
        <v>308</v>
      </c>
      <c r="R16" s="148">
        <f t="shared" si="4"/>
        <v>24</v>
      </c>
      <c r="S16" s="55">
        <v>4</v>
      </c>
    </row>
    <row r="17" spans="2:19" ht="15.75" x14ac:dyDescent="0.25">
      <c r="B17" s="289" t="s">
        <v>35</v>
      </c>
      <c r="C17" s="137">
        <v>91</v>
      </c>
      <c r="D17" s="137">
        <f>C17-'Contact-Player Info'!K8</f>
        <v>81</v>
      </c>
      <c r="E17" s="54">
        <v>11</v>
      </c>
      <c r="F17" s="138">
        <v>85</v>
      </c>
      <c r="G17" s="138">
        <f>F17-'Contact-Player Info'!L8</f>
        <v>75</v>
      </c>
      <c r="H17" s="138">
        <f t="shared" si="0"/>
        <v>156</v>
      </c>
      <c r="I17" s="54">
        <v>7</v>
      </c>
      <c r="J17" s="144">
        <v>84</v>
      </c>
      <c r="K17" s="144">
        <f>J17-'Contact-Player Info'!M8</f>
        <v>75</v>
      </c>
      <c r="L17" s="144">
        <f t="shared" si="1"/>
        <v>231</v>
      </c>
      <c r="M17" s="54">
        <v>4</v>
      </c>
      <c r="N17" s="141">
        <v>87</v>
      </c>
      <c r="O17" s="141">
        <f>N17-'Contact-Player Info'!N8</f>
        <v>78</v>
      </c>
      <c r="P17" s="141">
        <f t="shared" si="2"/>
        <v>309</v>
      </c>
      <c r="Q17" s="145">
        <f t="shared" si="3"/>
        <v>309</v>
      </c>
      <c r="R17" s="148">
        <f t="shared" si="4"/>
        <v>25</v>
      </c>
      <c r="S17" s="55">
        <v>5</v>
      </c>
    </row>
    <row r="18" spans="2:19" ht="15.75" x14ac:dyDescent="0.25">
      <c r="B18" s="292" t="s">
        <v>44</v>
      </c>
      <c r="C18" s="137">
        <v>80</v>
      </c>
      <c r="D18" s="137">
        <f>C18-'Contact-Player Info'!K17</f>
        <v>80</v>
      </c>
      <c r="E18" s="54">
        <v>8</v>
      </c>
      <c r="F18" s="138">
        <v>74</v>
      </c>
      <c r="G18" s="138">
        <f>F18-'Contact-Player Info'!L17</f>
        <v>74</v>
      </c>
      <c r="H18" s="138">
        <f t="shared" si="0"/>
        <v>154</v>
      </c>
      <c r="I18" s="54">
        <v>3</v>
      </c>
      <c r="J18" s="144">
        <v>84</v>
      </c>
      <c r="K18" s="144">
        <f>J18-'Contact-Player Info'!M17</f>
        <v>84</v>
      </c>
      <c r="L18" s="144">
        <f t="shared" si="1"/>
        <v>238</v>
      </c>
      <c r="M18" s="54">
        <v>10</v>
      </c>
      <c r="N18" s="141">
        <v>73</v>
      </c>
      <c r="O18" s="141">
        <f>N18-'Contact-Player Info'!N17</f>
        <v>73</v>
      </c>
      <c r="P18" s="141">
        <f t="shared" si="2"/>
        <v>311</v>
      </c>
      <c r="Q18" s="145">
        <f t="shared" si="3"/>
        <v>311</v>
      </c>
      <c r="R18" s="148">
        <f t="shared" si="4"/>
        <v>27</v>
      </c>
      <c r="S18" s="55">
        <v>6</v>
      </c>
    </row>
    <row r="19" spans="2:19" ht="15.75" x14ac:dyDescent="0.25">
      <c r="B19" s="289" t="s">
        <v>33</v>
      </c>
      <c r="C19" s="137">
        <v>82</v>
      </c>
      <c r="D19" s="137">
        <f>C19-'Contact-Player Info'!K6</f>
        <v>78</v>
      </c>
      <c r="E19" s="54">
        <v>4</v>
      </c>
      <c r="F19" s="138">
        <v>82</v>
      </c>
      <c r="G19" s="138">
        <f>F19-'Contact-Player Info'!L6</f>
        <v>77</v>
      </c>
      <c r="H19" s="138">
        <f t="shared" si="0"/>
        <v>155</v>
      </c>
      <c r="I19" s="54">
        <v>4</v>
      </c>
      <c r="J19" s="144">
        <v>80</v>
      </c>
      <c r="K19" s="144">
        <f>J19-'Contact-Player Info'!M6</f>
        <v>76</v>
      </c>
      <c r="L19" s="144">
        <f t="shared" si="1"/>
        <v>231</v>
      </c>
      <c r="M19" s="54">
        <v>4</v>
      </c>
      <c r="N19" s="141">
        <v>86</v>
      </c>
      <c r="O19" s="141">
        <f>N19-'Contact-Player Info'!N6</f>
        <v>82</v>
      </c>
      <c r="P19" s="141">
        <f t="shared" si="2"/>
        <v>313</v>
      </c>
      <c r="Q19" s="145">
        <f t="shared" si="3"/>
        <v>313</v>
      </c>
      <c r="R19" s="148">
        <f t="shared" si="4"/>
        <v>29</v>
      </c>
      <c r="S19" s="55">
        <v>7</v>
      </c>
    </row>
    <row r="20" spans="2:19" ht="15.75" x14ac:dyDescent="0.25">
      <c r="B20" s="291" t="s">
        <v>41</v>
      </c>
      <c r="C20" s="137">
        <v>87</v>
      </c>
      <c r="D20" s="137">
        <f>C20-'Contact-Player Info'!K14</f>
        <v>81</v>
      </c>
      <c r="E20" s="54">
        <v>11</v>
      </c>
      <c r="F20" s="138">
        <v>82</v>
      </c>
      <c r="G20" s="138">
        <f>F20-'Contact-Player Info'!L14</f>
        <v>75</v>
      </c>
      <c r="H20" s="138">
        <f t="shared" si="0"/>
        <v>156</v>
      </c>
      <c r="I20" s="54">
        <v>7</v>
      </c>
      <c r="J20" s="144">
        <v>81</v>
      </c>
      <c r="K20" s="144">
        <f>J20-'Contact-Player Info'!M14</f>
        <v>75</v>
      </c>
      <c r="L20" s="144">
        <f t="shared" si="1"/>
        <v>231</v>
      </c>
      <c r="M20" s="54">
        <v>4</v>
      </c>
      <c r="N20" s="141">
        <v>88</v>
      </c>
      <c r="O20" s="141">
        <f>N20-'Contact-Player Info'!N14</f>
        <v>83</v>
      </c>
      <c r="P20" s="141">
        <f t="shared" si="2"/>
        <v>314</v>
      </c>
      <c r="Q20" s="145">
        <f t="shared" si="3"/>
        <v>314</v>
      </c>
      <c r="R20" s="148">
        <f t="shared" si="4"/>
        <v>30</v>
      </c>
      <c r="S20" s="55">
        <v>8</v>
      </c>
    </row>
    <row r="21" spans="2:19" ht="15.75" x14ac:dyDescent="0.25">
      <c r="B21" s="292" t="s">
        <v>47</v>
      </c>
      <c r="C21" s="137">
        <v>96</v>
      </c>
      <c r="D21" s="137">
        <f>C21-'Contact-Player Info'!K20</f>
        <v>81</v>
      </c>
      <c r="E21" s="54">
        <v>11</v>
      </c>
      <c r="F21" s="138">
        <v>95</v>
      </c>
      <c r="G21" s="138">
        <f>F21-'Contact-Player Info'!L20</f>
        <v>79</v>
      </c>
      <c r="H21" s="138">
        <f t="shared" si="0"/>
        <v>160</v>
      </c>
      <c r="I21" s="54">
        <v>10</v>
      </c>
      <c r="J21" s="144">
        <v>85</v>
      </c>
      <c r="K21" s="144">
        <f>J21-'Contact-Player Info'!M20</f>
        <v>71</v>
      </c>
      <c r="L21" s="144">
        <f t="shared" si="1"/>
        <v>231</v>
      </c>
      <c r="M21" s="54">
        <v>4</v>
      </c>
      <c r="N21" s="141">
        <v>96</v>
      </c>
      <c r="O21" s="141">
        <f>N21-'Contact-Player Info'!N20</f>
        <v>83</v>
      </c>
      <c r="P21" s="141">
        <f t="shared" si="2"/>
        <v>314</v>
      </c>
      <c r="Q21" s="145">
        <f t="shared" si="3"/>
        <v>314</v>
      </c>
      <c r="R21" s="148">
        <f t="shared" si="4"/>
        <v>30</v>
      </c>
      <c r="S21" s="55">
        <v>8</v>
      </c>
    </row>
    <row r="22" spans="2:19" ht="15.75" x14ac:dyDescent="0.25">
      <c r="B22" s="290" t="s">
        <v>39</v>
      </c>
      <c r="C22" s="137">
        <v>89</v>
      </c>
      <c r="D22" s="137">
        <f>C22-'Contact-Player Info'!K12</f>
        <v>78</v>
      </c>
      <c r="E22" s="54">
        <v>4</v>
      </c>
      <c r="F22" s="138">
        <v>93</v>
      </c>
      <c r="G22" s="138">
        <f>F22-'Contact-Player Info'!L12</f>
        <v>81</v>
      </c>
      <c r="H22" s="138">
        <f t="shared" si="0"/>
        <v>159</v>
      </c>
      <c r="I22" s="54">
        <v>9</v>
      </c>
      <c r="J22" s="144">
        <v>89</v>
      </c>
      <c r="K22" s="144">
        <f>J22-'Contact-Player Info'!M12</f>
        <v>78</v>
      </c>
      <c r="L22" s="144">
        <f t="shared" si="1"/>
        <v>237</v>
      </c>
      <c r="M22" s="54">
        <v>8</v>
      </c>
      <c r="N22" s="141">
        <v>89</v>
      </c>
      <c r="O22" s="141">
        <f>N22-'Contact-Player Info'!N12</f>
        <v>79</v>
      </c>
      <c r="P22" s="141">
        <f t="shared" si="2"/>
        <v>316</v>
      </c>
      <c r="Q22" s="145">
        <f t="shared" si="3"/>
        <v>316</v>
      </c>
      <c r="R22" s="148">
        <f t="shared" si="4"/>
        <v>32</v>
      </c>
      <c r="S22" s="55">
        <v>10</v>
      </c>
    </row>
    <row r="23" spans="2:19" ht="15.75" x14ac:dyDescent="0.25">
      <c r="B23" s="290" t="s">
        <v>37</v>
      </c>
      <c r="C23" s="137">
        <v>84</v>
      </c>
      <c r="D23" s="137">
        <f>C23-'Contact-Player Info'!K10</f>
        <v>78</v>
      </c>
      <c r="E23" s="54">
        <v>4</v>
      </c>
      <c r="F23" s="138">
        <v>84</v>
      </c>
      <c r="G23" s="138">
        <f>F23-'Contact-Player Info'!L10</f>
        <v>77</v>
      </c>
      <c r="H23" s="138">
        <f t="shared" si="0"/>
        <v>155</v>
      </c>
      <c r="I23" s="54">
        <v>4</v>
      </c>
      <c r="J23" s="144">
        <v>91</v>
      </c>
      <c r="K23" s="144">
        <f>J23-'Contact-Player Info'!M10</f>
        <v>85</v>
      </c>
      <c r="L23" s="144">
        <f t="shared" si="1"/>
        <v>240</v>
      </c>
      <c r="M23" s="54">
        <v>12</v>
      </c>
      <c r="N23" s="141">
        <v>81</v>
      </c>
      <c r="O23" s="141">
        <f>N23-'Contact-Player Info'!N10</f>
        <v>76</v>
      </c>
      <c r="P23" s="141">
        <f t="shared" si="2"/>
        <v>316</v>
      </c>
      <c r="Q23" s="145">
        <f t="shared" si="3"/>
        <v>316</v>
      </c>
      <c r="R23" s="148">
        <f t="shared" si="4"/>
        <v>32</v>
      </c>
      <c r="S23" s="55">
        <v>10</v>
      </c>
    </row>
    <row r="24" spans="2:19" ht="15.75" x14ac:dyDescent="0.25">
      <c r="B24" s="292" t="s">
        <v>46</v>
      </c>
      <c r="C24" s="137">
        <v>85</v>
      </c>
      <c r="D24" s="137">
        <f>C24-'Contact-Player Info'!K19</f>
        <v>74</v>
      </c>
      <c r="E24" s="54">
        <v>2</v>
      </c>
      <c r="F24" s="138">
        <v>97</v>
      </c>
      <c r="G24" s="138">
        <f>F24-'Contact-Player Info'!L19</f>
        <v>86</v>
      </c>
      <c r="H24" s="138">
        <f t="shared" si="0"/>
        <v>160</v>
      </c>
      <c r="I24" s="54">
        <v>10</v>
      </c>
      <c r="J24" s="144">
        <v>88</v>
      </c>
      <c r="K24" s="144">
        <f>J24-'Contact-Player Info'!M19</f>
        <v>78</v>
      </c>
      <c r="L24" s="144">
        <f t="shared" si="1"/>
        <v>238</v>
      </c>
      <c r="M24" s="54">
        <v>10</v>
      </c>
      <c r="N24" s="141">
        <v>92</v>
      </c>
      <c r="O24" s="141">
        <f>N24-'Contact-Player Info'!N19</f>
        <v>83</v>
      </c>
      <c r="P24" s="141">
        <f t="shared" si="2"/>
        <v>321</v>
      </c>
      <c r="Q24" s="145">
        <f t="shared" si="3"/>
        <v>321</v>
      </c>
      <c r="R24" s="148">
        <f t="shared" si="4"/>
        <v>37</v>
      </c>
      <c r="S24" s="55">
        <v>12</v>
      </c>
    </row>
    <row r="25" spans="2:19" ht="15.75" x14ac:dyDescent="0.25">
      <c r="B25" s="291" t="s">
        <v>40</v>
      </c>
      <c r="C25" s="137">
        <v>88</v>
      </c>
      <c r="D25" s="137">
        <f>C25-'Contact-Player Info'!K13</f>
        <v>84</v>
      </c>
      <c r="E25" s="54">
        <v>14</v>
      </c>
      <c r="F25" s="138">
        <v>84</v>
      </c>
      <c r="G25" s="138">
        <f>F25-'Contact-Player Info'!L13</f>
        <v>79</v>
      </c>
      <c r="H25" s="138">
        <f t="shared" si="0"/>
        <v>163</v>
      </c>
      <c r="I25" s="54">
        <v>12</v>
      </c>
      <c r="J25" s="144">
        <v>84</v>
      </c>
      <c r="K25" s="144">
        <f>J25-'Contact-Player Info'!M13</f>
        <v>79</v>
      </c>
      <c r="L25" s="144">
        <f t="shared" si="1"/>
        <v>242</v>
      </c>
      <c r="M25" s="54">
        <v>13</v>
      </c>
      <c r="N25" s="141">
        <v>86</v>
      </c>
      <c r="O25" s="141">
        <f>N25-'Contact-Player Info'!N13</f>
        <v>82</v>
      </c>
      <c r="P25" s="141">
        <f t="shared" si="2"/>
        <v>324</v>
      </c>
      <c r="Q25" s="145">
        <f t="shared" si="3"/>
        <v>324</v>
      </c>
      <c r="R25" s="148">
        <f t="shared" si="4"/>
        <v>40</v>
      </c>
      <c r="S25" s="55">
        <v>13</v>
      </c>
    </row>
    <row r="26" spans="2:19" ht="15.75" x14ac:dyDescent="0.25">
      <c r="B26" s="290" t="s">
        <v>38</v>
      </c>
      <c r="C26" s="137">
        <v>96</v>
      </c>
      <c r="D26" s="137">
        <f>C26-'Contact-Player Info'!K11</f>
        <v>89</v>
      </c>
      <c r="E26" s="54">
        <v>16</v>
      </c>
      <c r="F26" s="138">
        <v>92</v>
      </c>
      <c r="G26" s="138">
        <f>F26-'Contact-Player Info'!L11</f>
        <v>84</v>
      </c>
      <c r="H26" s="138">
        <f t="shared" si="0"/>
        <v>173</v>
      </c>
      <c r="I26" s="54">
        <v>16</v>
      </c>
      <c r="J26" s="144">
        <v>84</v>
      </c>
      <c r="K26" s="144">
        <f>J26-'Contact-Player Info'!M11</f>
        <v>77</v>
      </c>
      <c r="L26" s="144">
        <f t="shared" si="1"/>
        <v>250</v>
      </c>
      <c r="M26" s="54">
        <v>15</v>
      </c>
      <c r="N26" s="141">
        <v>83</v>
      </c>
      <c r="O26" s="141">
        <f>N26-'Contact-Player Info'!N11</f>
        <v>77</v>
      </c>
      <c r="P26" s="141">
        <f t="shared" si="2"/>
        <v>327</v>
      </c>
      <c r="Q26" s="145">
        <f t="shared" si="3"/>
        <v>327</v>
      </c>
      <c r="R26" s="148">
        <f t="shared" si="4"/>
        <v>43</v>
      </c>
      <c r="S26" s="55">
        <v>14</v>
      </c>
    </row>
    <row r="27" spans="2:19" ht="15.75" x14ac:dyDescent="0.25">
      <c r="B27" s="292" t="s">
        <v>45</v>
      </c>
      <c r="C27" s="137">
        <v>90</v>
      </c>
      <c r="D27" s="137">
        <f>C27-'Contact-Player Info'!K18</f>
        <v>80</v>
      </c>
      <c r="E27" s="54">
        <v>8</v>
      </c>
      <c r="F27" s="138">
        <v>99</v>
      </c>
      <c r="G27" s="138">
        <f>F27-'Contact-Player Info'!L18</f>
        <v>89</v>
      </c>
      <c r="H27" s="138">
        <f t="shared" si="0"/>
        <v>169</v>
      </c>
      <c r="I27" s="54">
        <v>15</v>
      </c>
      <c r="J27" s="144">
        <v>87</v>
      </c>
      <c r="K27" s="144">
        <f>J27-'Contact-Player Info'!M18</f>
        <v>78</v>
      </c>
      <c r="L27" s="144">
        <f t="shared" si="1"/>
        <v>247</v>
      </c>
      <c r="M27" s="54">
        <v>14</v>
      </c>
      <c r="N27" s="141">
        <v>89</v>
      </c>
      <c r="O27" s="141">
        <f>N27-'Contact-Player Info'!N18</f>
        <v>81</v>
      </c>
      <c r="P27" s="141">
        <f t="shared" si="2"/>
        <v>328</v>
      </c>
      <c r="Q27" s="145">
        <f t="shared" si="3"/>
        <v>328</v>
      </c>
      <c r="R27" s="148">
        <f t="shared" si="4"/>
        <v>44</v>
      </c>
      <c r="S27" s="55">
        <v>15</v>
      </c>
    </row>
    <row r="28" spans="2:19" ht="15.75" x14ac:dyDescent="0.25">
      <c r="B28" s="291" t="s">
        <v>42</v>
      </c>
      <c r="C28" s="137">
        <v>88</v>
      </c>
      <c r="D28" s="137">
        <f>C28-'Contact-Player Info'!K15</f>
        <v>77</v>
      </c>
      <c r="E28" s="54">
        <v>3</v>
      </c>
      <c r="F28" s="138">
        <v>102</v>
      </c>
      <c r="G28" s="138">
        <f>F28-'Contact-Player Info'!L15</f>
        <v>90</v>
      </c>
      <c r="H28" s="138">
        <f t="shared" si="0"/>
        <v>167</v>
      </c>
      <c r="I28" s="54">
        <v>14</v>
      </c>
      <c r="J28" s="144">
        <v>94</v>
      </c>
      <c r="K28" s="144">
        <f>J28-'Contact-Player Info'!M15</f>
        <v>84</v>
      </c>
      <c r="L28" s="144">
        <f t="shared" si="1"/>
        <v>251</v>
      </c>
      <c r="M28" s="54">
        <v>16</v>
      </c>
      <c r="N28" s="141">
        <v>88</v>
      </c>
      <c r="O28" s="141">
        <f>N28-'Contact-Player Info'!N15</f>
        <v>78</v>
      </c>
      <c r="P28" s="141">
        <f t="shared" si="2"/>
        <v>329</v>
      </c>
      <c r="Q28" s="145">
        <f t="shared" si="3"/>
        <v>329</v>
      </c>
      <c r="R28" s="148">
        <f t="shared" si="4"/>
        <v>45</v>
      </c>
      <c r="S28" s="55">
        <v>16</v>
      </c>
    </row>
  </sheetData>
  <autoFilter ref="B12:S28" xr:uid="{00000000-0009-0000-0000-000002000000}">
    <sortState xmlns:xlrd2="http://schemas.microsoft.com/office/spreadsheetml/2017/richdata2" ref="B13:S28">
      <sortCondition ref="Q12:Q28"/>
    </sortState>
  </autoFilter>
  <sortState xmlns:xlrd2="http://schemas.microsoft.com/office/spreadsheetml/2017/richdata2" ref="A15:K30">
    <sortCondition sortBy="cellColor" ref="A15" dxfId="11"/>
  </sortState>
  <mergeCells count="8">
    <mergeCell ref="B11:S11"/>
    <mergeCell ref="H8:I8"/>
    <mergeCell ref="B2:I2"/>
    <mergeCell ref="H3:I3"/>
    <mergeCell ref="H4:I4"/>
    <mergeCell ref="H5:I5"/>
    <mergeCell ref="H6:I6"/>
    <mergeCell ref="H7:I7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AF140"/>
  <sheetViews>
    <sheetView showGridLines="0" tabSelected="1" zoomScale="90" zoomScaleNormal="90" workbookViewId="0">
      <selection activeCell="AD56" sqref="AD56:AE57"/>
    </sheetView>
  </sheetViews>
  <sheetFormatPr defaultColWidth="9.140625" defaultRowHeight="15" outlineLevelRow="1" x14ac:dyDescent="0.25"/>
  <cols>
    <col min="1" max="1" width="6.85546875" style="18" customWidth="1"/>
    <col min="2" max="2" width="10.28515625" style="18" customWidth="1"/>
    <col min="3" max="3" width="15.140625" style="18" customWidth="1"/>
    <col min="4" max="4" width="6.140625" style="17" customWidth="1"/>
    <col min="5" max="16" width="5.28515625" style="17" customWidth="1"/>
    <col min="17" max="17" width="6" style="17" customWidth="1"/>
    <col min="18" max="21" width="5.28515625" style="17" customWidth="1"/>
    <col min="22" max="23" width="8.5703125" style="17" customWidth="1"/>
    <col min="24" max="24" width="7.85546875" style="17" customWidth="1"/>
    <col min="25" max="25" width="9" style="17" customWidth="1"/>
    <col min="26" max="26" width="11.85546875" style="17" customWidth="1"/>
    <col min="27" max="27" width="11.42578125" style="5" customWidth="1"/>
    <col min="28" max="28" width="12.7109375" style="17" customWidth="1"/>
    <col min="29" max="29" width="11" style="18" customWidth="1"/>
    <col min="30" max="30" width="7.5703125" customWidth="1"/>
    <col min="31" max="31" width="5.140625" customWidth="1"/>
    <col min="32" max="32" width="13.28515625" style="17" bestFit="1" customWidth="1"/>
    <col min="33" max="33" width="17.28515625" style="18" customWidth="1"/>
    <col min="34" max="34" width="15" style="18" bestFit="1" customWidth="1"/>
    <col min="35" max="35" width="9.140625" style="18"/>
    <col min="36" max="36" width="15" style="18" bestFit="1" customWidth="1"/>
    <col min="37" max="16384" width="9.140625" style="18"/>
  </cols>
  <sheetData>
    <row r="1" spans="2:32" ht="15.75" thickBot="1" x14ac:dyDescent="0.3"/>
    <row r="2" spans="2:32" ht="15.75" thickBot="1" x14ac:dyDescent="0.3">
      <c r="B2" s="377" t="s">
        <v>48</v>
      </c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378"/>
      <c r="W2" s="378"/>
      <c r="X2" s="378"/>
      <c r="Y2" s="378"/>
      <c r="Z2" s="378"/>
      <c r="AA2" s="378"/>
      <c r="AB2" s="378"/>
      <c r="AC2" s="378"/>
      <c r="AD2" s="378"/>
      <c r="AE2" s="379"/>
      <c r="AF2" s="18"/>
    </row>
    <row r="3" spans="2:32" ht="15.75" customHeight="1" thickBot="1" x14ac:dyDescent="0.3">
      <c r="B3" s="361" t="s">
        <v>49</v>
      </c>
      <c r="C3" s="358" t="s">
        <v>50</v>
      </c>
      <c r="D3" s="359"/>
      <c r="E3" s="359"/>
      <c r="F3" s="359"/>
      <c r="G3" s="359"/>
      <c r="H3" s="359"/>
      <c r="I3" s="359"/>
      <c r="J3" s="359"/>
      <c r="K3" s="359"/>
      <c r="L3" s="359"/>
      <c r="M3" s="359"/>
      <c r="N3" s="359"/>
      <c r="O3" s="359"/>
      <c r="P3" s="359"/>
      <c r="Q3" s="359"/>
      <c r="R3" s="359"/>
      <c r="S3" s="359"/>
      <c r="T3" s="359"/>
      <c r="U3" s="360"/>
      <c r="V3" s="37" t="s">
        <v>51</v>
      </c>
      <c r="W3" s="37" t="s">
        <v>52</v>
      </c>
      <c r="X3" s="438" t="s">
        <v>53</v>
      </c>
      <c r="Y3" s="439"/>
      <c r="Z3" s="518" t="s">
        <v>54</v>
      </c>
      <c r="AA3" s="519"/>
      <c r="AB3" s="519"/>
      <c r="AC3" s="519"/>
      <c r="AD3" s="519"/>
      <c r="AE3" s="520"/>
      <c r="AF3" s="18"/>
    </row>
    <row r="4" spans="2:32" ht="15" customHeight="1" thickBot="1" x14ac:dyDescent="0.25">
      <c r="B4" s="362"/>
      <c r="C4" s="122" t="s">
        <v>55</v>
      </c>
      <c r="D4" s="19">
        <v>4</v>
      </c>
      <c r="E4" s="35">
        <v>6</v>
      </c>
      <c r="F4" s="35">
        <v>2</v>
      </c>
      <c r="G4" s="35">
        <v>18</v>
      </c>
      <c r="H4" s="35">
        <v>12</v>
      </c>
      <c r="I4" s="35">
        <v>14</v>
      </c>
      <c r="J4" s="35">
        <v>8</v>
      </c>
      <c r="K4" s="35">
        <v>16</v>
      </c>
      <c r="L4" s="36">
        <v>10</v>
      </c>
      <c r="M4" s="20">
        <v>11</v>
      </c>
      <c r="N4" s="35">
        <v>13</v>
      </c>
      <c r="O4" s="35">
        <v>3</v>
      </c>
      <c r="P4" s="35">
        <v>17</v>
      </c>
      <c r="Q4" s="35">
        <v>7</v>
      </c>
      <c r="R4" s="35">
        <v>1</v>
      </c>
      <c r="S4" s="35">
        <v>9</v>
      </c>
      <c r="T4" s="35">
        <v>15</v>
      </c>
      <c r="U4" s="36">
        <v>5</v>
      </c>
      <c r="V4" s="19">
        <v>70.8</v>
      </c>
      <c r="W4" s="35">
        <v>133</v>
      </c>
      <c r="X4" s="467">
        <v>6480</v>
      </c>
      <c r="Y4" s="447"/>
      <c r="Z4" s="521"/>
      <c r="AA4" s="522"/>
      <c r="AB4" s="522"/>
      <c r="AC4" s="522"/>
      <c r="AD4" s="522"/>
      <c r="AE4" s="523"/>
      <c r="AF4" s="18"/>
    </row>
    <row r="5" spans="2:32" ht="15.75" customHeight="1" thickBot="1" x14ac:dyDescent="0.25">
      <c r="B5" s="363"/>
      <c r="C5" s="123" t="s">
        <v>56</v>
      </c>
      <c r="D5" s="31" t="s">
        <v>57</v>
      </c>
      <c r="E5" s="32" t="s">
        <v>58</v>
      </c>
      <c r="F5" s="32" t="s">
        <v>59</v>
      </c>
      <c r="G5" s="32" t="s">
        <v>60</v>
      </c>
      <c r="H5" s="32" t="s">
        <v>61</v>
      </c>
      <c r="I5" s="32" t="s">
        <v>62</v>
      </c>
      <c r="J5" s="32" t="s">
        <v>63</v>
      </c>
      <c r="K5" s="32" t="s">
        <v>64</v>
      </c>
      <c r="L5" s="77" t="s">
        <v>65</v>
      </c>
      <c r="M5" s="50" t="s">
        <v>66</v>
      </c>
      <c r="N5" s="32" t="s">
        <v>67</v>
      </c>
      <c r="O5" s="32" t="s">
        <v>68</v>
      </c>
      <c r="P5" s="32" t="s">
        <v>69</v>
      </c>
      <c r="Q5" s="32" t="s">
        <v>70</v>
      </c>
      <c r="R5" s="32" t="s">
        <v>71</v>
      </c>
      <c r="S5" s="32" t="s">
        <v>72</v>
      </c>
      <c r="T5" s="32" t="s">
        <v>73</v>
      </c>
      <c r="U5" s="77" t="s">
        <v>74</v>
      </c>
      <c r="V5" s="21" t="s">
        <v>75</v>
      </c>
      <c r="W5" s="22" t="s">
        <v>76</v>
      </c>
      <c r="X5" s="468" t="s">
        <v>77</v>
      </c>
      <c r="Y5" s="469"/>
      <c r="Z5" s="31" t="s">
        <v>78</v>
      </c>
      <c r="AA5" s="32" t="s">
        <v>79</v>
      </c>
      <c r="AB5" s="34" t="s">
        <v>80</v>
      </c>
      <c r="AC5" s="34" t="s">
        <v>81</v>
      </c>
      <c r="AD5" s="474" t="s">
        <v>82</v>
      </c>
      <c r="AE5" s="475"/>
      <c r="AF5" s="18"/>
    </row>
    <row r="6" spans="2:32" ht="15" customHeight="1" x14ac:dyDescent="0.2">
      <c r="B6" s="370" t="s">
        <v>83</v>
      </c>
      <c r="C6" s="99" t="s">
        <v>40</v>
      </c>
      <c r="D6" s="236"/>
      <c r="E6" s="265"/>
      <c r="F6" s="233"/>
      <c r="G6" s="244"/>
      <c r="H6" s="244"/>
      <c r="I6" s="265"/>
      <c r="J6" s="265"/>
      <c r="K6" s="265"/>
      <c r="L6" s="278"/>
      <c r="M6" s="279"/>
      <c r="N6" s="265"/>
      <c r="O6" s="233"/>
      <c r="P6" s="265"/>
      <c r="Q6" s="244"/>
      <c r="R6" s="233"/>
      <c r="S6" s="265"/>
      <c r="T6" s="265"/>
      <c r="U6" s="313"/>
      <c r="V6" s="319">
        <f>AA6+W6</f>
        <v>73</v>
      </c>
      <c r="W6" s="306">
        <v>69</v>
      </c>
      <c r="X6" s="488">
        <v>34</v>
      </c>
      <c r="Y6" s="489"/>
      <c r="Z6" s="101">
        <f>'Contact-Player Info'!H13</f>
        <v>3.76</v>
      </c>
      <c r="AA6" s="102">
        <f>'Contact-Player Info'!I13</f>
        <v>4</v>
      </c>
      <c r="AB6" s="511" t="s">
        <v>84</v>
      </c>
      <c r="AC6" s="517">
        <v>-15</v>
      </c>
      <c r="AD6" s="496">
        <v>1.5</v>
      </c>
      <c r="AE6" s="497"/>
      <c r="AF6" s="18"/>
    </row>
    <row r="7" spans="2:32" ht="15" customHeight="1" x14ac:dyDescent="0.2">
      <c r="B7" s="371"/>
      <c r="C7" s="98" t="s">
        <v>41</v>
      </c>
      <c r="D7" s="236"/>
      <c r="E7" s="233"/>
      <c r="F7" s="233"/>
      <c r="G7" s="244"/>
      <c r="H7" s="244"/>
      <c r="I7" s="265"/>
      <c r="J7" s="265"/>
      <c r="K7" s="265"/>
      <c r="L7" s="278"/>
      <c r="M7" s="279"/>
      <c r="N7" s="265"/>
      <c r="O7" s="233"/>
      <c r="P7" s="265"/>
      <c r="Q7" s="265"/>
      <c r="R7" s="233"/>
      <c r="S7" s="265"/>
      <c r="T7" s="265"/>
      <c r="U7" s="304"/>
      <c r="V7" s="320">
        <f t="shared" ref="V7:V21" si="0">AA7+W7</f>
        <v>74</v>
      </c>
      <c r="W7" s="307">
        <v>68</v>
      </c>
      <c r="X7" s="490"/>
      <c r="Y7" s="491"/>
      <c r="Z7" s="103">
        <f>'Contact-Player Info'!H14</f>
        <v>5.24</v>
      </c>
      <c r="AA7" s="104">
        <f>'Contact-Player Info'!I14</f>
        <v>6</v>
      </c>
      <c r="AB7" s="494"/>
      <c r="AC7" s="512"/>
      <c r="AD7" s="498"/>
      <c r="AE7" s="499"/>
      <c r="AF7" s="18"/>
    </row>
    <row r="8" spans="2:32" ht="15" customHeight="1" x14ac:dyDescent="0.2">
      <c r="B8" s="371"/>
      <c r="C8" s="98" t="s">
        <v>42</v>
      </c>
      <c r="D8" s="236"/>
      <c r="E8" s="233"/>
      <c r="F8" s="233"/>
      <c r="G8" s="244"/>
      <c r="H8" s="244"/>
      <c r="I8" s="265"/>
      <c r="J8" s="233"/>
      <c r="K8" s="265"/>
      <c r="L8" s="235"/>
      <c r="M8" s="279"/>
      <c r="N8" s="265"/>
      <c r="O8" s="233"/>
      <c r="P8" s="265"/>
      <c r="Q8" s="234"/>
      <c r="R8" s="233"/>
      <c r="S8" s="233"/>
      <c r="T8" s="265"/>
      <c r="U8" s="304"/>
      <c r="V8" s="320">
        <f t="shared" si="0"/>
        <v>85</v>
      </c>
      <c r="W8" s="308">
        <v>74</v>
      </c>
      <c r="X8" s="490"/>
      <c r="Y8" s="491"/>
      <c r="Z8" s="103">
        <f>'Contact-Player Info'!H15</f>
        <v>9.129999999999999</v>
      </c>
      <c r="AA8" s="104">
        <f>'Contact-Player Info'!I15</f>
        <v>11</v>
      </c>
      <c r="AB8" s="494"/>
      <c r="AC8" s="512"/>
      <c r="AD8" s="498"/>
      <c r="AE8" s="499"/>
      <c r="AF8" s="18"/>
    </row>
    <row r="9" spans="2:32" ht="15.75" customHeight="1" thickBot="1" x14ac:dyDescent="0.25">
      <c r="B9" s="372"/>
      <c r="C9" s="100" t="s">
        <v>43</v>
      </c>
      <c r="D9" s="236"/>
      <c r="E9" s="233"/>
      <c r="F9" s="233"/>
      <c r="G9" s="244"/>
      <c r="H9" s="234"/>
      <c r="I9" s="233"/>
      <c r="J9" s="233"/>
      <c r="K9" s="265"/>
      <c r="L9" s="235"/>
      <c r="M9" s="246"/>
      <c r="N9" s="233"/>
      <c r="O9" s="233"/>
      <c r="P9" s="265"/>
      <c r="Q9" s="234"/>
      <c r="R9" s="233"/>
      <c r="S9" s="233"/>
      <c r="T9" s="265"/>
      <c r="U9" s="304"/>
      <c r="V9" s="320">
        <f t="shared" si="0"/>
        <v>90</v>
      </c>
      <c r="W9" s="309">
        <v>77</v>
      </c>
      <c r="X9" s="492"/>
      <c r="Y9" s="493"/>
      <c r="Z9" s="105">
        <f>'Contact-Player Info'!H16</f>
        <v>11.54</v>
      </c>
      <c r="AA9" s="106">
        <f>'Contact-Player Info'!I16</f>
        <v>13</v>
      </c>
      <c r="AB9" s="495"/>
      <c r="AC9" s="513"/>
      <c r="AD9" s="500"/>
      <c r="AE9" s="501"/>
      <c r="AF9" s="18"/>
    </row>
    <row r="10" spans="2:32" ht="15" customHeight="1" x14ac:dyDescent="0.2">
      <c r="B10" s="370" t="s">
        <v>85</v>
      </c>
      <c r="C10" s="201" t="s">
        <v>44</v>
      </c>
      <c r="D10" s="280"/>
      <c r="E10" s="281"/>
      <c r="F10" s="281"/>
      <c r="G10" s="282"/>
      <c r="H10" s="282"/>
      <c r="I10" s="281"/>
      <c r="J10" s="281"/>
      <c r="K10" s="281"/>
      <c r="L10" s="283"/>
      <c r="M10" s="284"/>
      <c r="N10" s="281"/>
      <c r="O10" s="281"/>
      <c r="P10" s="281"/>
      <c r="Q10" s="282"/>
      <c r="R10" s="281"/>
      <c r="S10" s="281"/>
      <c r="T10" s="281"/>
      <c r="U10" s="314"/>
      <c r="V10" s="319">
        <f t="shared" si="0"/>
        <v>72</v>
      </c>
      <c r="W10" s="306">
        <v>72</v>
      </c>
      <c r="X10" s="488">
        <v>33</v>
      </c>
      <c r="Y10" s="489"/>
      <c r="Z10" s="204">
        <f>'Contact-Player Info'!H17</f>
        <v>-3.999999999999998E-2</v>
      </c>
      <c r="AA10" s="205">
        <f>'Contact-Player Info'!I17</f>
        <v>0</v>
      </c>
      <c r="AB10" s="502" t="s">
        <v>86</v>
      </c>
      <c r="AC10" s="514">
        <v>3</v>
      </c>
      <c r="AD10" s="505">
        <v>0</v>
      </c>
      <c r="AE10" s="506"/>
      <c r="AF10" s="18"/>
    </row>
    <row r="11" spans="2:32" ht="12.75" customHeight="1" x14ac:dyDescent="0.2">
      <c r="B11" s="371"/>
      <c r="C11" s="202" t="s">
        <v>45</v>
      </c>
      <c r="D11" s="232"/>
      <c r="E11" s="208"/>
      <c r="F11" s="208"/>
      <c r="G11" s="244"/>
      <c r="H11" s="244"/>
      <c r="I11" s="265"/>
      <c r="J11" s="208"/>
      <c r="K11" s="265"/>
      <c r="L11" s="278"/>
      <c r="M11" s="279"/>
      <c r="N11" s="265"/>
      <c r="O11" s="208"/>
      <c r="P11" s="265"/>
      <c r="Q11" s="230"/>
      <c r="R11" s="208"/>
      <c r="S11" s="208"/>
      <c r="T11" s="265"/>
      <c r="U11" s="300"/>
      <c r="V11" s="320">
        <f t="shared" si="0"/>
        <v>91</v>
      </c>
      <c r="W11" s="307">
        <v>82</v>
      </c>
      <c r="X11" s="490"/>
      <c r="Y11" s="491"/>
      <c r="Z11" s="204">
        <f>'Contact-Player Info'!H18</f>
        <v>8.1</v>
      </c>
      <c r="AA11" s="210">
        <f>'Contact-Player Info'!I18</f>
        <v>9</v>
      </c>
      <c r="AB11" s="503"/>
      <c r="AC11" s="515"/>
      <c r="AD11" s="507"/>
      <c r="AE11" s="508"/>
      <c r="AF11" s="18"/>
    </row>
    <row r="12" spans="2:32" ht="12.75" customHeight="1" x14ac:dyDescent="0.2">
      <c r="B12" s="371"/>
      <c r="C12" s="202" t="s">
        <v>46</v>
      </c>
      <c r="D12" s="232"/>
      <c r="E12" s="208"/>
      <c r="F12" s="208"/>
      <c r="G12" s="244"/>
      <c r="H12" s="244"/>
      <c r="I12" s="265"/>
      <c r="J12" s="208"/>
      <c r="K12" s="265"/>
      <c r="L12" s="231"/>
      <c r="M12" s="279"/>
      <c r="N12" s="265"/>
      <c r="O12" s="208"/>
      <c r="P12" s="265"/>
      <c r="Q12" s="230"/>
      <c r="R12" s="208"/>
      <c r="S12" s="208"/>
      <c r="T12" s="265"/>
      <c r="U12" s="300"/>
      <c r="V12" s="320" t="s">
        <v>94</v>
      </c>
      <c r="W12" s="308" t="s">
        <v>94</v>
      </c>
      <c r="X12" s="490"/>
      <c r="Y12" s="491"/>
      <c r="Z12" s="204">
        <f>'Contact-Player Info'!H19</f>
        <v>8.94</v>
      </c>
      <c r="AA12" s="210">
        <f>'Contact-Player Info'!I19</f>
        <v>10</v>
      </c>
      <c r="AB12" s="503"/>
      <c r="AC12" s="515"/>
      <c r="AD12" s="507"/>
      <c r="AE12" s="508"/>
      <c r="AF12" s="18"/>
    </row>
    <row r="13" spans="2:32" ht="13.5" customHeight="1" thickBot="1" x14ac:dyDescent="0.25">
      <c r="B13" s="372"/>
      <c r="C13" s="203" t="s">
        <v>47</v>
      </c>
      <c r="D13" s="258"/>
      <c r="E13" s="259"/>
      <c r="F13" s="259"/>
      <c r="G13" s="286"/>
      <c r="H13" s="260"/>
      <c r="I13" s="259"/>
      <c r="J13" s="259"/>
      <c r="K13" s="285"/>
      <c r="L13" s="263"/>
      <c r="M13" s="262"/>
      <c r="N13" s="259"/>
      <c r="O13" s="259"/>
      <c r="P13" s="285"/>
      <c r="Q13" s="260"/>
      <c r="R13" s="259"/>
      <c r="S13" s="259"/>
      <c r="T13" s="285"/>
      <c r="U13" s="315"/>
      <c r="V13" s="320">
        <f t="shared" si="0"/>
        <v>86</v>
      </c>
      <c r="W13" s="309">
        <v>72</v>
      </c>
      <c r="X13" s="492"/>
      <c r="Y13" s="493"/>
      <c r="Z13" s="206">
        <f>'Contact-Player Info'!H20</f>
        <v>12.25</v>
      </c>
      <c r="AA13" s="243">
        <f>'Contact-Player Info'!I20</f>
        <v>14</v>
      </c>
      <c r="AB13" s="504"/>
      <c r="AC13" s="516"/>
      <c r="AD13" s="509"/>
      <c r="AE13" s="510"/>
      <c r="AF13" s="18"/>
    </row>
    <row r="14" spans="2:32" ht="12.75" customHeight="1" x14ac:dyDescent="0.2">
      <c r="B14" s="370" t="s">
        <v>87</v>
      </c>
      <c r="C14" s="207" t="s">
        <v>32</v>
      </c>
      <c r="D14" s="280"/>
      <c r="E14" s="281"/>
      <c r="F14" s="225"/>
      <c r="G14" s="282"/>
      <c r="H14" s="282"/>
      <c r="I14" s="281"/>
      <c r="J14" s="281"/>
      <c r="K14" s="281"/>
      <c r="L14" s="283"/>
      <c r="M14" s="284"/>
      <c r="N14" s="281"/>
      <c r="O14" s="281"/>
      <c r="P14" s="281"/>
      <c r="Q14" s="282"/>
      <c r="R14" s="225"/>
      <c r="S14" s="281"/>
      <c r="T14" s="281"/>
      <c r="U14" s="314"/>
      <c r="V14" s="319">
        <f t="shared" si="0"/>
        <v>83</v>
      </c>
      <c r="W14" s="306">
        <v>81</v>
      </c>
      <c r="X14" s="488">
        <v>24</v>
      </c>
      <c r="Y14" s="489"/>
      <c r="Z14" s="93">
        <f>'Contact-Player Info'!H5</f>
        <v>2.04</v>
      </c>
      <c r="AA14" s="81">
        <f>'Contact-Player Info'!I5</f>
        <v>2</v>
      </c>
      <c r="AB14" s="494" t="s">
        <v>88</v>
      </c>
      <c r="AC14" s="512">
        <v>-4</v>
      </c>
      <c r="AD14" s="496">
        <v>0.5</v>
      </c>
      <c r="AE14" s="497"/>
      <c r="AF14" s="18"/>
    </row>
    <row r="15" spans="2:32" ht="12.75" customHeight="1" x14ac:dyDescent="0.2">
      <c r="B15" s="371"/>
      <c r="C15" s="83" t="s">
        <v>33</v>
      </c>
      <c r="D15" s="251"/>
      <c r="E15" s="265"/>
      <c r="F15" s="229"/>
      <c r="G15" s="244"/>
      <c r="H15" s="244"/>
      <c r="I15" s="265"/>
      <c r="J15" s="265"/>
      <c r="K15" s="265"/>
      <c r="L15" s="278"/>
      <c r="M15" s="279"/>
      <c r="N15" s="265"/>
      <c r="O15" s="229"/>
      <c r="P15" s="265"/>
      <c r="Q15" s="244"/>
      <c r="R15" s="229"/>
      <c r="S15" s="265"/>
      <c r="T15" s="265"/>
      <c r="U15" s="313"/>
      <c r="V15" s="320">
        <f t="shared" si="0"/>
        <v>78</v>
      </c>
      <c r="W15" s="307">
        <v>74</v>
      </c>
      <c r="X15" s="490"/>
      <c r="Y15" s="491"/>
      <c r="Z15" s="94">
        <f>'Contact-Player Info'!H6</f>
        <v>3.6599999999999993</v>
      </c>
      <c r="AA15" s="109">
        <f>'Contact-Player Info'!I6</f>
        <v>4</v>
      </c>
      <c r="AB15" s="494"/>
      <c r="AC15" s="512"/>
      <c r="AD15" s="498"/>
      <c r="AE15" s="499"/>
      <c r="AF15" s="18"/>
    </row>
    <row r="16" spans="2:32" ht="12.75" customHeight="1" x14ac:dyDescent="0.2">
      <c r="B16" s="371"/>
      <c r="C16" s="83" t="s">
        <v>34</v>
      </c>
      <c r="D16" s="251"/>
      <c r="E16" s="229"/>
      <c r="F16" s="229"/>
      <c r="G16" s="244"/>
      <c r="H16" s="244"/>
      <c r="I16" s="265"/>
      <c r="J16" s="229"/>
      <c r="K16" s="265"/>
      <c r="L16" s="278"/>
      <c r="M16" s="279"/>
      <c r="N16" s="265"/>
      <c r="O16" s="229"/>
      <c r="P16" s="265"/>
      <c r="Q16" s="228"/>
      <c r="R16" s="229"/>
      <c r="S16" s="229"/>
      <c r="T16" s="265"/>
      <c r="U16" s="316"/>
      <c r="V16" s="320">
        <f t="shared" si="0"/>
        <v>82</v>
      </c>
      <c r="W16" s="308">
        <v>73</v>
      </c>
      <c r="X16" s="490"/>
      <c r="Y16" s="491"/>
      <c r="Z16" s="94">
        <f>'Contact-Player Info'!H7</f>
        <v>7.8999999999999995</v>
      </c>
      <c r="AA16" s="86">
        <f>'Contact-Player Info'!I7</f>
        <v>9</v>
      </c>
      <c r="AB16" s="494"/>
      <c r="AC16" s="512"/>
      <c r="AD16" s="498"/>
      <c r="AE16" s="499"/>
      <c r="AF16" s="18"/>
    </row>
    <row r="17" spans="2:32" ht="13.5" customHeight="1" thickBot="1" x14ac:dyDescent="0.25">
      <c r="B17" s="372"/>
      <c r="C17" s="84" t="s">
        <v>35</v>
      </c>
      <c r="D17" s="252"/>
      <c r="E17" s="248"/>
      <c r="F17" s="248"/>
      <c r="G17" s="286"/>
      <c r="H17" s="286"/>
      <c r="I17" s="285"/>
      <c r="J17" s="248"/>
      <c r="K17" s="285"/>
      <c r="L17" s="293"/>
      <c r="M17" s="287"/>
      <c r="N17" s="285"/>
      <c r="O17" s="248"/>
      <c r="P17" s="285"/>
      <c r="Q17" s="247"/>
      <c r="R17" s="248"/>
      <c r="S17" s="248"/>
      <c r="T17" s="285"/>
      <c r="U17" s="317"/>
      <c r="V17" s="321">
        <f t="shared" si="0"/>
        <v>90</v>
      </c>
      <c r="W17" s="309">
        <v>81</v>
      </c>
      <c r="X17" s="492"/>
      <c r="Y17" s="493"/>
      <c r="Z17" s="95">
        <f>'Contact-Player Info'!H8</f>
        <v>8.17</v>
      </c>
      <c r="AA17" s="96">
        <f>'Contact-Player Info'!I8</f>
        <v>9</v>
      </c>
      <c r="AB17" s="495"/>
      <c r="AC17" s="513"/>
      <c r="AD17" s="500"/>
      <c r="AE17" s="501"/>
      <c r="AF17" s="18"/>
    </row>
    <row r="18" spans="2:32" ht="15.75" customHeight="1" x14ac:dyDescent="0.2">
      <c r="B18" s="376" t="s">
        <v>89</v>
      </c>
      <c r="C18" s="158" t="s">
        <v>36</v>
      </c>
      <c r="D18" s="274"/>
      <c r="E18" s="254"/>
      <c r="F18" s="254"/>
      <c r="G18" s="244"/>
      <c r="H18" s="244"/>
      <c r="I18" s="265"/>
      <c r="J18" s="265"/>
      <c r="K18" s="265"/>
      <c r="L18" s="278"/>
      <c r="M18" s="279"/>
      <c r="N18" s="265"/>
      <c r="O18" s="254"/>
      <c r="P18" s="265"/>
      <c r="Q18" s="244"/>
      <c r="R18" s="254"/>
      <c r="S18" s="265"/>
      <c r="T18" s="265"/>
      <c r="U18" s="318"/>
      <c r="V18" s="320">
        <f t="shared" si="0"/>
        <v>83</v>
      </c>
      <c r="W18" s="306">
        <v>77</v>
      </c>
      <c r="X18" s="488">
        <v>30</v>
      </c>
      <c r="Y18" s="489"/>
      <c r="Z18" s="199">
        <f>'Contact-Player Info'!H9</f>
        <v>4.96</v>
      </c>
      <c r="AA18" s="161">
        <f>'Contact-Player Info'!I9</f>
        <v>6</v>
      </c>
      <c r="AB18" s="502" t="s">
        <v>90</v>
      </c>
      <c r="AC18" s="514">
        <v>-10</v>
      </c>
      <c r="AD18" s="524">
        <v>1</v>
      </c>
      <c r="AE18" s="525"/>
      <c r="AF18" s="18"/>
    </row>
    <row r="19" spans="2:32" ht="15.75" customHeight="1" x14ac:dyDescent="0.2">
      <c r="B19" s="371"/>
      <c r="C19" s="159" t="s">
        <v>37</v>
      </c>
      <c r="D19" s="274"/>
      <c r="E19" s="254"/>
      <c r="F19" s="254"/>
      <c r="G19" s="244"/>
      <c r="H19" s="244"/>
      <c r="I19" s="265"/>
      <c r="J19" s="265"/>
      <c r="K19" s="265"/>
      <c r="L19" s="278"/>
      <c r="M19" s="279"/>
      <c r="N19" s="265"/>
      <c r="O19" s="254"/>
      <c r="P19" s="265"/>
      <c r="Q19" s="244"/>
      <c r="R19" s="254"/>
      <c r="S19" s="265"/>
      <c r="T19" s="265"/>
      <c r="U19" s="318"/>
      <c r="V19" s="320">
        <f t="shared" si="0"/>
        <v>83</v>
      </c>
      <c r="W19" s="307">
        <v>77</v>
      </c>
      <c r="X19" s="490"/>
      <c r="Y19" s="491"/>
      <c r="Z19" s="162">
        <f>'Contact-Player Info'!H10</f>
        <v>4.9499999999999993</v>
      </c>
      <c r="AA19" s="163">
        <f>'Contact-Player Info'!I10</f>
        <v>6</v>
      </c>
      <c r="AB19" s="503"/>
      <c r="AC19" s="515"/>
      <c r="AD19" s="526"/>
      <c r="AE19" s="527"/>
      <c r="AF19" s="18"/>
    </row>
    <row r="20" spans="2:32" ht="15.75" customHeight="1" x14ac:dyDescent="0.2">
      <c r="B20" s="371"/>
      <c r="C20" s="159" t="s">
        <v>38</v>
      </c>
      <c r="D20" s="274"/>
      <c r="E20" s="254"/>
      <c r="F20" s="254"/>
      <c r="G20" s="244"/>
      <c r="H20" s="244"/>
      <c r="I20" s="265"/>
      <c r="J20" s="265"/>
      <c r="K20" s="265"/>
      <c r="L20" s="278"/>
      <c r="M20" s="279"/>
      <c r="N20" s="265"/>
      <c r="O20" s="254"/>
      <c r="P20" s="265"/>
      <c r="Q20" s="255"/>
      <c r="R20" s="254"/>
      <c r="S20" s="265"/>
      <c r="T20" s="265"/>
      <c r="U20" s="318"/>
      <c r="V20" s="320">
        <f t="shared" si="0"/>
        <v>81</v>
      </c>
      <c r="W20" s="308">
        <v>74</v>
      </c>
      <c r="X20" s="490"/>
      <c r="Y20" s="491"/>
      <c r="Z20" s="162">
        <f>'Contact-Player Info'!H11</f>
        <v>5.8</v>
      </c>
      <c r="AA20" s="163">
        <f>'Contact-Player Info'!I11</f>
        <v>7</v>
      </c>
      <c r="AB20" s="503"/>
      <c r="AC20" s="515"/>
      <c r="AD20" s="526"/>
      <c r="AE20" s="527"/>
      <c r="AF20" s="18"/>
    </row>
    <row r="21" spans="2:32" ht="15.75" customHeight="1" thickBot="1" x14ac:dyDescent="0.25">
      <c r="B21" s="372"/>
      <c r="C21" s="160" t="s">
        <v>39</v>
      </c>
      <c r="D21" s="245"/>
      <c r="E21" s="237"/>
      <c r="F21" s="237"/>
      <c r="G21" s="286"/>
      <c r="H21" s="286"/>
      <c r="I21" s="285"/>
      <c r="J21" s="237"/>
      <c r="K21" s="285"/>
      <c r="L21" s="239"/>
      <c r="M21" s="257"/>
      <c r="N21" s="285"/>
      <c r="O21" s="237"/>
      <c r="P21" s="285"/>
      <c r="Q21" s="238"/>
      <c r="R21" s="237"/>
      <c r="S21" s="237"/>
      <c r="T21" s="285"/>
      <c r="U21" s="305"/>
      <c r="V21" s="321">
        <f t="shared" si="0"/>
        <v>86</v>
      </c>
      <c r="W21" s="309">
        <v>75</v>
      </c>
      <c r="X21" s="492"/>
      <c r="Y21" s="493"/>
      <c r="Z21" s="164">
        <f>'Contact-Player Info'!H12</f>
        <v>9.15</v>
      </c>
      <c r="AA21" s="200">
        <f>'Contact-Player Info'!I12</f>
        <v>11</v>
      </c>
      <c r="AB21" s="504"/>
      <c r="AC21" s="516"/>
      <c r="AD21" s="528"/>
      <c r="AE21" s="529"/>
      <c r="AF21" s="18"/>
    </row>
    <row r="22" spans="2:32" ht="13.5" customHeight="1" x14ac:dyDescent="0.2">
      <c r="B22" s="179"/>
      <c r="C22" s="180"/>
      <c r="D22" s="181"/>
      <c r="E22" s="181"/>
      <c r="F22" s="181"/>
      <c r="G22" s="182"/>
      <c r="H22" s="182"/>
      <c r="I22" s="181"/>
      <c r="J22" s="181"/>
      <c r="K22" s="181"/>
      <c r="L22" s="181"/>
      <c r="M22" s="181"/>
      <c r="N22" s="181"/>
      <c r="O22" s="181"/>
      <c r="P22" s="181"/>
      <c r="Q22" s="182"/>
      <c r="R22" s="181"/>
      <c r="S22" s="181"/>
      <c r="T22" s="181"/>
      <c r="U22" s="181"/>
      <c r="V22" s="181"/>
      <c r="W22" s="181"/>
      <c r="X22" s="183"/>
      <c r="Y22" s="183"/>
      <c r="Z22" s="184"/>
      <c r="AA22" s="185"/>
      <c r="AB22" s="186"/>
      <c r="AC22" s="295"/>
      <c r="AD22" s="187"/>
      <c r="AE22" s="187"/>
      <c r="AF22" s="18"/>
    </row>
    <row r="23" spans="2:32" ht="15.75" thickBot="1" x14ac:dyDescent="0.3"/>
    <row r="24" spans="2:32" ht="15.75" customHeight="1" thickBot="1" x14ac:dyDescent="0.3">
      <c r="B24" s="377" t="s">
        <v>91</v>
      </c>
      <c r="C24" s="378"/>
      <c r="D24" s="378"/>
      <c r="E24" s="378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  <c r="Q24" s="378"/>
      <c r="R24" s="378"/>
      <c r="S24" s="378"/>
      <c r="T24" s="378"/>
      <c r="U24" s="378"/>
      <c r="V24" s="378"/>
      <c r="W24" s="378"/>
      <c r="X24" s="378"/>
      <c r="Y24" s="378"/>
      <c r="Z24" s="378"/>
      <c r="AA24" s="378"/>
      <c r="AB24" s="378"/>
      <c r="AC24" s="378"/>
      <c r="AD24" s="378"/>
      <c r="AE24" s="379"/>
    </row>
    <row r="25" spans="2:32" ht="16.5" customHeight="1" outlineLevel="1" thickBot="1" x14ac:dyDescent="0.3">
      <c r="B25" s="479" t="s">
        <v>49</v>
      </c>
      <c r="C25" s="359" t="s">
        <v>50</v>
      </c>
      <c r="D25" s="359"/>
      <c r="E25" s="359"/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59"/>
      <c r="Q25" s="359"/>
      <c r="R25" s="359"/>
      <c r="S25" s="359"/>
      <c r="T25" s="359"/>
      <c r="U25" s="360"/>
      <c r="V25" s="37" t="s">
        <v>51</v>
      </c>
      <c r="W25" s="37" t="s">
        <v>52</v>
      </c>
      <c r="X25" s="438" t="s">
        <v>53</v>
      </c>
      <c r="Y25" s="439"/>
      <c r="Z25" s="398" t="s">
        <v>92</v>
      </c>
      <c r="AA25" s="441"/>
      <c r="AB25" s="441"/>
      <c r="AC25" s="441"/>
      <c r="AD25" s="441"/>
      <c r="AE25" s="442"/>
      <c r="AF25" s="18"/>
    </row>
    <row r="26" spans="2:32" ht="15" customHeight="1" outlineLevel="1" thickBot="1" x14ac:dyDescent="0.25">
      <c r="B26" s="480"/>
      <c r="C26" s="74" t="s">
        <v>55</v>
      </c>
      <c r="D26" s="19">
        <v>9</v>
      </c>
      <c r="E26" s="35">
        <v>17</v>
      </c>
      <c r="F26" s="35">
        <v>3</v>
      </c>
      <c r="G26" s="35">
        <v>1</v>
      </c>
      <c r="H26" s="35">
        <v>7</v>
      </c>
      <c r="I26" s="35">
        <v>13</v>
      </c>
      <c r="J26" s="35">
        <v>11</v>
      </c>
      <c r="K26" s="35">
        <v>15</v>
      </c>
      <c r="L26" s="36">
        <v>5</v>
      </c>
      <c r="M26" s="20">
        <v>14</v>
      </c>
      <c r="N26" s="35">
        <v>4</v>
      </c>
      <c r="O26" s="35">
        <v>16</v>
      </c>
      <c r="P26" s="35">
        <v>2</v>
      </c>
      <c r="Q26" s="35">
        <v>10</v>
      </c>
      <c r="R26" s="35">
        <v>18</v>
      </c>
      <c r="S26" s="35">
        <v>8</v>
      </c>
      <c r="T26" s="35">
        <v>12</v>
      </c>
      <c r="U26" s="36">
        <v>6</v>
      </c>
      <c r="V26" s="19">
        <v>73.099999999999994</v>
      </c>
      <c r="W26" s="35">
        <v>129</v>
      </c>
      <c r="X26" s="467">
        <v>6932</v>
      </c>
      <c r="Y26" s="447"/>
      <c r="Z26" s="443"/>
      <c r="AA26" s="444"/>
      <c r="AB26" s="444"/>
      <c r="AC26" s="444"/>
      <c r="AD26" s="444"/>
      <c r="AE26" s="445"/>
      <c r="AF26" s="18"/>
    </row>
    <row r="27" spans="2:32" ht="15" customHeight="1" outlineLevel="1" thickBot="1" x14ac:dyDescent="0.25">
      <c r="B27" s="481"/>
      <c r="C27" s="30" t="s">
        <v>56</v>
      </c>
      <c r="D27" s="31" t="s">
        <v>57</v>
      </c>
      <c r="E27" s="32" t="s">
        <v>58</v>
      </c>
      <c r="F27" s="32" t="s">
        <v>59</v>
      </c>
      <c r="G27" s="32" t="s">
        <v>60</v>
      </c>
      <c r="H27" s="32" t="s">
        <v>61</v>
      </c>
      <c r="I27" s="32" t="s">
        <v>62</v>
      </c>
      <c r="J27" s="32" t="s">
        <v>63</v>
      </c>
      <c r="K27" s="32" t="s">
        <v>64</v>
      </c>
      <c r="L27" s="77" t="s">
        <v>65</v>
      </c>
      <c r="M27" s="50" t="s">
        <v>66</v>
      </c>
      <c r="N27" s="32" t="s">
        <v>67</v>
      </c>
      <c r="O27" s="32" t="s">
        <v>68</v>
      </c>
      <c r="P27" s="32" t="s">
        <v>69</v>
      </c>
      <c r="Q27" s="32" t="s">
        <v>70</v>
      </c>
      <c r="R27" s="32" t="s">
        <v>71</v>
      </c>
      <c r="S27" s="32" t="s">
        <v>72</v>
      </c>
      <c r="T27" s="32" t="s">
        <v>73</v>
      </c>
      <c r="U27" s="77" t="s">
        <v>74</v>
      </c>
      <c r="V27" s="21" t="s">
        <v>75</v>
      </c>
      <c r="W27" s="22" t="s">
        <v>76</v>
      </c>
      <c r="X27" s="468" t="s">
        <v>77</v>
      </c>
      <c r="Y27" s="469"/>
      <c r="Z27" s="92" t="s">
        <v>78</v>
      </c>
      <c r="AA27" s="90" t="s">
        <v>79</v>
      </c>
      <c r="AB27" s="75" t="s">
        <v>80</v>
      </c>
      <c r="AC27" s="34" t="s">
        <v>81</v>
      </c>
      <c r="AD27" s="474" t="s">
        <v>82</v>
      </c>
      <c r="AE27" s="475"/>
      <c r="AF27" s="18"/>
    </row>
    <row r="28" spans="2:32" ht="12.75" customHeight="1" outlineLevel="1" x14ac:dyDescent="0.2">
      <c r="B28" s="376" t="s">
        <v>93</v>
      </c>
      <c r="C28" s="82" t="s">
        <v>35</v>
      </c>
      <c r="D28" s="56"/>
      <c r="E28" s="57"/>
      <c r="F28" s="225"/>
      <c r="G28" s="226"/>
      <c r="H28" s="226"/>
      <c r="I28" s="57"/>
      <c r="J28" s="57"/>
      <c r="K28" s="57"/>
      <c r="L28" s="227"/>
      <c r="M28" s="60"/>
      <c r="N28" s="225"/>
      <c r="O28" s="57"/>
      <c r="P28" s="225"/>
      <c r="Q28" s="58"/>
      <c r="R28" s="57"/>
      <c r="S28" s="225"/>
      <c r="T28" s="57"/>
      <c r="U28" s="299"/>
      <c r="V28" s="310">
        <f>W28+AA28</f>
        <v>87.17</v>
      </c>
      <c r="W28" s="306">
        <v>79</v>
      </c>
      <c r="X28" s="470">
        <v>3</v>
      </c>
      <c r="Y28" s="471"/>
      <c r="Z28" s="97">
        <f>Z17</f>
        <v>8.17</v>
      </c>
      <c r="AA28" s="81">
        <f>Z28</f>
        <v>8.17</v>
      </c>
      <c r="AB28" s="395" t="s">
        <v>84</v>
      </c>
      <c r="AC28" s="296" t="s">
        <v>171</v>
      </c>
      <c r="AD28" s="465">
        <v>0.5</v>
      </c>
      <c r="AE28" s="466"/>
      <c r="AF28" s="18"/>
    </row>
    <row r="29" spans="2:32" ht="15" customHeight="1" outlineLevel="1" x14ac:dyDescent="0.2">
      <c r="B29" s="371"/>
      <c r="C29" s="202" t="s">
        <v>46</v>
      </c>
      <c r="D29" s="232"/>
      <c r="E29" s="63"/>
      <c r="F29" s="208"/>
      <c r="G29" s="230"/>
      <c r="H29" s="230"/>
      <c r="I29" s="63"/>
      <c r="J29" s="63"/>
      <c r="K29" s="63"/>
      <c r="L29" s="231"/>
      <c r="M29" s="66"/>
      <c r="N29" s="208"/>
      <c r="O29" s="63"/>
      <c r="P29" s="208"/>
      <c r="Q29" s="64"/>
      <c r="R29" s="63"/>
      <c r="S29" s="208"/>
      <c r="T29" s="63"/>
      <c r="U29" s="300"/>
      <c r="V29" s="311">
        <f t="shared" ref="V29:V43" si="1">W29+AA29</f>
        <v>87.94</v>
      </c>
      <c r="W29" s="307">
        <v>79</v>
      </c>
      <c r="X29" s="472">
        <v>4</v>
      </c>
      <c r="Y29" s="473"/>
      <c r="Z29" s="209">
        <f>Z12</f>
        <v>8.94</v>
      </c>
      <c r="AA29" s="210">
        <f>Z29</f>
        <v>8.94</v>
      </c>
      <c r="AB29" s="396"/>
      <c r="AC29" s="297" t="s">
        <v>172</v>
      </c>
      <c r="AD29" s="482">
        <v>1</v>
      </c>
      <c r="AE29" s="483"/>
      <c r="AF29" s="18"/>
    </row>
    <row r="30" spans="2:32" ht="15" customHeight="1" outlineLevel="1" x14ac:dyDescent="0.2">
      <c r="B30" s="371"/>
      <c r="C30" s="98" t="s">
        <v>41</v>
      </c>
      <c r="D30" s="69"/>
      <c r="E30" s="63"/>
      <c r="F30" s="233"/>
      <c r="G30" s="234"/>
      <c r="H30" s="64"/>
      <c r="I30" s="63"/>
      <c r="J30" s="63"/>
      <c r="K30" s="63"/>
      <c r="L30" s="235"/>
      <c r="M30" s="66"/>
      <c r="N30" s="233"/>
      <c r="O30" s="63"/>
      <c r="P30" s="233"/>
      <c r="Q30" s="64"/>
      <c r="R30" s="63"/>
      <c r="S30" s="63"/>
      <c r="T30" s="63"/>
      <c r="U30" s="301"/>
      <c r="V30" s="311">
        <f t="shared" si="1"/>
        <v>92.24</v>
      </c>
      <c r="W30" s="308">
        <v>87</v>
      </c>
      <c r="X30" s="472" t="s">
        <v>94</v>
      </c>
      <c r="Y30" s="473"/>
      <c r="Z30" s="107">
        <f>Z7</f>
        <v>5.24</v>
      </c>
      <c r="AA30" s="108">
        <f>Z30</f>
        <v>5.24</v>
      </c>
      <c r="AB30" s="396"/>
      <c r="AC30" s="297" t="s">
        <v>173</v>
      </c>
      <c r="AD30" s="482">
        <v>0</v>
      </c>
      <c r="AE30" s="483"/>
      <c r="AF30" s="18"/>
    </row>
    <row r="31" spans="2:32" ht="15.75" customHeight="1" outlineLevel="1" thickBot="1" x14ac:dyDescent="0.25">
      <c r="B31" s="372"/>
      <c r="C31" s="160" t="s">
        <v>36</v>
      </c>
      <c r="D31" s="152"/>
      <c r="E31" s="153"/>
      <c r="F31" s="237"/>
      <c r="G31" s="238"/>
      <c r="H31" s="154"/>
      <c r="I31" s="153"/>
      <c r="J31" s="153"/>
      <c r="K31" s="153"/>
      <c r="L31" s="239"/>
      <c r="M31" s="156"/>
      <c r="N31" s="237"/>
      <c r="O31" s="153"/>
      <c r="P31" s="237"/>
      <c r="Q31" s="154"/>
      <c r="R31" s="153"/>
      <c r="S31" s="153"/>
      <c r="T31" s="153"/>
      <c r="U31" s="302"/>
      <c r="V31" s="311">
        <f t="shared" si="1"/>
        <v>80.959999999999994</v>
      </c>
      <c r="W31" s="309">
        <v>76</v>
      </c>
      <c r="X31" s="486" t="s">
        <v>94</v>
      </c>
      <c r="Y31" s="487"/>
      <c r="Z31" s="215">
        <f>Z18</f>
        <v>4.96</v>
      </c>
      <c r="AA31" s="216">
        <f>Z31</f>
        <v>4.96</v>
      </c>
      <c r="AB31" s="397"/>
      <c r="AC31" s="298" t="s">
        <v>155</v>
      </c>
      <c r="AD31" s="484">
        <v>1.5</v>
      </c>
      <c r="AE31" s="485"/>
      <c r="AF31" s="18"/>
    </row>
    <row r="32" spans="2:32" ht="12.75" customHeight="1" outlineLevel="1" x14ac:dyDescent="0.2">
      <c r="B32" s="370" t="s">
        <v>95</v>
      </c>
      <c r="C32" s="82" t="s">
        <v>33</v>
      </c>
      <c r="D32" s="56"/>
      <c r="E32" s="57"/>
      <c r="F32" s="225"/>
      <c r="G32" s="226"/>
      <c r="H32" s="58"/>
      <c r="I32" s="57"/>
      <c r="J32" s="57"/>
      <c r="K32" s="57"/>
      <c r="L32" s="59"/>
      <c r="M32" s="60"/>
      <c r="N32" s="225"/>
      <c r="O32" s="57"/>
      <c r="P32" s="225"/>
      <c r="Q32" s="58"/>
      <c r="R32" s="57"/>
      <c r="S32" s="57"/>
      <c r="T32" s="57"/>
      <c r="U32" s="303"/>
      <c r="V32" s="310">
        <f t="shared" si="1"/>
        <v>80.66</v>
      </c>
      <c r="W32" s="306">
        <v>77</v>
      </c>
      <c r="X32" s="470">
        <v>4</v>
      </c>
      <c r="Y32" s="471"/>
      <c r="Z32" s="97">
        <f>Z15</f>
        <v>3.6599999999999993</v>
      </c>
      <c r="AA32" s="81">
        <f>Z32</f>
        <v>3.6599999999999993</v>
      </c>
      <c r="AB32" s="392" t="s">
        <v>88</v>
      </c>
      <c r="AC32" s="296" t="s">
        <v>155</v>
      </c>
      <c r="AD32" s="465">
        <v>1</v>
      </c>
      <c r="AE32" s="466"/>
      <c r="AF32" s="18"/>
    </row>
    <row r="33" spans="2:32" ht="15" customHeight="1" outlineLevel="1" x14ac:dyDescent="0.2">
      <c r="B33" s="371"/>
      <c r="C33" s="202" t="s">
        <v>44</v>
      </c>
      <c r="D33" s="69"/>
      <c r="E33" s="63"/>
      <c r="F33" s="63"/>
      <c r="G33" s="64"/>
      <c r="H33" s="64"/>
      <c r="I33" s="63"/>
      <c r="J33" s="63"/>
      <c r="K33" s="63"/>
      <c r="L33" s="65"/>
      <c r="M33" s="66"/>
      <c r="N33" s="63"/>
      <c r="O33" s="63"/>
      <c r="P33" s="63"/>
      <c r="Q33" s="64"/>
      <c r="R33" s="63"/>
      <c r="S33" s="63"/>
      <c r="T33" s="63"/>
      <c r="U33" s="301"/>
      <c r="V33" s="311">
        <f t="shared" si="1"/>
        <v>87</v>
      </c>
      <c r="W33" s="307">
        <v>87</v>
      </c>
      <c r="X33" s="472" t="s">
        <v>94</v>
      </c>
      <c r="Y33" s="473"/>
      <c r="Z33" s="209">
        <f>Z10</f>
        <v>-3.999999999999998E-2</v>
      </c>
      <c r="AA33" s="210">
        <v>0</v>
      </c>
      <c r="AB33" s="404"/>
      <c r="AC33" s="297" t="s">
        <v>175</v>
      </c>
      <c r="AD33" s="482">
        <v>0</v>
      </c>
      <c r="AE33" s="483"/>
      <c r="AF33" s="18"/>
    </row>
    <row r="34" spans="2:32" ht="15" customHeight="1" outlineLevel="1" x14ac:dyDescent="0.2">
      <c r="B34" s="371"/>
      <c r="C34" s="98" t="s">
        <v>43</v>
      </c>
      <c r="D34" s="236"/>
      <c r="E34" s="63"/>
      <c r="F34" s="233"/>
      <c r="G34" s="234"/>
      <c r="H34" s="234"/>
      <c r="I34" s="63"/>
      <c r="J34" s="233"/>
      <c r="K34" s="63"/>
      <c r="L34" s="235"/>
      <c r="M34" s="66"/>
      <c r="N34" s="233"/>
      <c r="O34" s="63"/>
      <c r="P34" s="233"/>
      <c r="Q34" s="234"/>
      <c r="R34" s="63"/>
      <c r="S34" s="233"/>
      <c r="T34" s="233"/>
      <c r="U34" s="304"/>
      <c r="V34" s="311">
        <f t="shared" si="1"/>
        <v>89.539999999999992</v>
      </c>
      <c r="W34" s="308">
        <v>78</v>
      </c>
      <c r="X34" s="472">
        <v>12</v>
      </c>
      <c r="Y34" s="473"/>
      <c r="Z34" s="107">
        <f>Z9</f>
        <v>11.54</v>
      </c>
      <c r="AA34" s="108">
        <f t="shared" ref="AA34:AA43" si="2">Z34</f>
        <v>11.54</v>
      </c>
      <c r="AB34" s="404"/>
      <c r="AC34" s="297" t="s">
        <v>176</v>
      </c>
      <c r="AD34" s="482">
        <v>0.5</v>
      </c>
      <c r="AE34" s="483"/>
      <c r="AF34" s="18"/>
    </row>
    <row r="35" spans="2:32" ht="15.75" customHeight="1" outlineLevel="1" thickBot="1" x14ac:dyDescent="0.25">
      <c r="B35" s="372"/>
      <c r="C35" s="160" t="s">
        <v>38</v>
      </c>
      <c r="D35" s="152"/>
      <c r="E35" s="153"/>
      <c r="F35" s="237"/>
      <c r="G35" s="238"/>
      <c r="H35" s="154"/>
      <c r="I35" s="153"/>
      <c r="J35" s="153"/>
      <c r="K35" s="153"/>
      <c r="L35" s="239"/>
      <c r="M35" s="156"/>
      <c r="N35" s="237"/>
      <c r="O35" s="153"/>
      <c r="P35" s="237"/>
      <c r="Q35" s="154"/>
      <c r="R35" s="153"/>
      <c r="S35" s="153"/>
      <c r="T35" s="153"/>
      <c r="U35" s="305"/>
      <c r="V35" s="311">
        <f t="shared" si="1"/>
        <v>81.8</v>
      </c>
      <c r="W35" s="309">
        <v>76</v>
      </c>
      <c r="X35" s="486">
        <v>6</v>
      </c>
      <c r="Y35" s="487"/>
      <c r="Z35" s="215">
        <f>Z20</f>
        <v>5.8</v>
      </c>
      <c r="AA35" s="216">
        <f t="shared" si="2"/>
        <v>5.8</v>
      </c>
      <c r="AB35" s="405"/>
      <c r="AC35" s="298" t="s">
        <v>177</v>
      </c>
      <c r="AD35" s="484">
        <v>1.5</v>
      </c>
      <c r="AE35" s="485"/>
      <c r="AF35" s="18"/>
    </row>
    <row r="36" spans="2:32" ht="12.75" customHeight="1" outlineLevel="1" x14ac:dyDescent="0.2">
      <c r="B36" s="370" t="s">
        <v>96</v>
      </c>
      <c r="C36" s="82" t="s">
        <v>34</v>
      </c>
      <c r="D36" s="56"/>
      <c r="E36" s="57"/>
      <c r="F36" s="225"/>
      <c r="G36" s="226"/>
      <c r="H36" s="226"/>
      <c r="I36" s="57"/>
      <c r="J36" s="57"/>
      <c r="K36" s="57"/>
      <c r="L36" s="227"/>
      <c r="M36" s="60"/>
      <c r="N36" s="225"/>
      <c r="O36" s="57"/>
      <c r="P36" s="225"/>
      <c r="Q36" s="58"/>
      <c r="R36" s="57"/>
      <c r="S36" s="225"/>
      <c r="T36" s="57"/>
      <c r="U36" s="299"/>
      <c r="V36" s="310">
        <f t="shared" si="1"/>
        <v>84.9</v>
      </c>
      <c r="W36" s="306">
        <v>77</v>
      </c>
      <c r="X36" s="470">
        <v>4</v>
      </c>
      <c r="Y36" s="471"/>
      <c r="Z36" s="97">
        <f>Z16</f>
        <v>7.8999999999999995</v>
      </c>
      <c r="AA36" s="81">
        <f t="shared" si="2"/>
        <v>7.8999999999999995</v>
      </c>
      <c r="AB36" s="395" t="s">
        <v>90</v>
      </c>
      <c r="AC36" s="296" t="s">
        <v>172</v>
      </c>
      <c r="AD36" s="465">
        <v>1.5</v>
      </c>
      <c r="AE36" s="466"/>
      <c r="AF36" s="18"/>
    </row>
    <row r="37" spans="2:32" ht="15" customHeight="1" outlineLevel="1" x14ac:dyDescent="0.2">
      <c r="B37" s="371"/>
      <c r="C37" s="98" t="s">
        <v>40</v>
      </c>
      <c r="D37" s="69"/>
      <c r="E37" s="63"/>
      <c r="F37" s="233"/>
      <c r="G37" s="234"/>
      <c r="H37" s="64"/>
      <c r="I37" s="63"/>
      <c r="J37" s="63"/>
      <c r="K37" s="63"/>
      <c r="L37" s="65"/>
      <c r="M37" s="66"/>
      <c r="N37" s="233"/>
      <c r="O37" s="63"/>
      <c r="P37" s="233"/>
      <c r="Q37" s="64"/>
      <c r="R37" s="63"/>
      <c r="S37" s="63"/>
      <c r="T37" s="63"/>
      <c r="U37" s="301"/>
      <c r="V37" s="311">
        <f t="shared" si="1"/>
        <v>85.76</v>
      </c>
      <c r="W37" s="307">
        <v>82</v>
      </c>
      <c r="X37" s="472" t="s">
        <v>94</v>
      </c>
      <c r="Y37" s="473"/>
      <c r="Z37" s="107">
        <f>Z6</f>
        <v>3.76</v>
      </c>
      <c r="AA37" s="108">
        <f t="shared" si="2"/>
        <v>3.76</v>
      </c>
      <c r="AB37" s="396"/>
      <c r="AC37" s="297" t="s">
        <v>176</v>
      </c>
      <c r="AD37" s="482">
        <v>0.5</v>
      </c>
      <c r="AE37" s="483"/>
      <c r="AF37" s="18"/>
    </row>
    <row r="38" spans="2:32" ht="15" customHeight="1" outlineLevel="1" x14ac:dyDescent="0.2">
      <c r="B38" s="371"/>
      <c r="C38" s="202" t="s">
        <v>47</v>
      </c>
      <c r="D38" s="232"/>
      <c r="E38" s="63"/>
      <c r="F38" s="208"/>
      <c r="G38" s="230"/>
      <c r="H38" s="230"/>
      <c r="I38" s="63"/>
      <c r="J38" s="208"/>
      <c r="K38" s="63"/>
      <c r="L38" s="231"/>
      <c r="M38" s="66"/>
      <c r="N38" s="208"/>
      <c r="O38" s="63"/>
      <c r="P38" s="208"/>
      <c r="Q38" s="230"/>
      <c r="R38" s="63"/>
      <c r="S38" s="208"/>
      <c r="T38" s="208"/>
      <c r="U38" s="300"/>
      <c r="V38" s="311">
        <f t="shared" si="1"/>
        <v>105.25</v>
      </c>
      <c r="W38" s="308">
        <v>93</v>
      </c>
      <c r="X38" s="472">
        <v>8</v>
      </c>
      <c r="Y38" s="473"/>
      <c r="Z38" s="209">
        <f>Z13</f>
        <v>12.25</v>
      </c>
      <c r="AA38" s="210">
        <f t="shared" si="2"/>
        <v>12.25</v>
      </c>
      <c r="AB38" s="396"/>
      <c r="AC38" s="297" t="s">
        <v>178</v>
      </c>
      <c r="AD38" s="482">
        <v>0</v>
      </c>
      <c r="AE38" s="483"/>
      <c r="AF38" s="18"/>
    </row>
    <row r="39" spans="2:32" ht="15.75" customHeight="1" outlineLevel="1" thickBot="1" x14ac:dyDescent="0.25">
      <c r="B39" s="372"/>
      <c r="C39" s="160" t="s">
        <v>37</v>
      </c>
      <c r="D39" s="152"/>
      <c r="E39" s="153"/>
      <c r="F39" s="237"/>
      <c r="G39" s="238"/>
      <c r="H39" s="154"/>
      <c r="I39" s="153"/>
      <c r="J39" s="153"/>
      <c r="K39" s="153"/>
      <c r="L39" s="239"/>
      <c r="M39" s="156"/>
      <c r="N39" s="237"/>
      <c r="O39" s="153"/>
      <c r="P39" s="237"/>
      <c r="Q39" s="154"/>
      <c r="R39" s="153"/>
      <c r="S39" s="153"/>
      <c r="T39" s="153"/>
      <c r="U39" s="302"/>
      <c r="V39" s="311">
        <f t="shared" si="1"/>
        <v>83.95</v>
      </c>
      <c r="W39" s="309">
        <v>79</v>
      </c>
      <c r="X39" s="486">
        <v>1</v>
      </c>
      <c r="Y39" s="487"/>
      <c r="Z39" s="215">
        <f>Z19</f>
        <v>4.9499999999999993</v>
      </c>
      <c r="AA39" s="216">
        <f t="shared" si="2"/>
        <v>4.9499999999999993</v>
      </c>
      <c r="AB39" s="397"/>
      <c r="AC39" s="298" t="s">
        <v>179</v>
      </c>
      <c r="AD39" s="484">
        <v>1</v>
      </c>
      <c r="AE39" s="485"/>
      <c r="AF39" s="18"/>
    </row>
    <row r="40" spans="2:32" ht="15.75" customHeight="1" outlineLevel="1" x14ac:dyDescent="0.2">
      <c r="B40" s="370" t="s">
        <v>97</v>
      </c>
      <c r="C40" s="82" t="s">
        <v>32</v>
      </c>
      <c r="D40" s="69"/>
      <c r="E40" s="63"/>
      <c r="F40" s="63"/>
      <c r="G40" s="228"/>
      <c r="H40" s="64"/>
      <c r="I40" s="63"/>
      <c r="J40" s="63"/>
      <c r="K40" s="63"/>
      <c r="L40" s="65"/>
      <c r="M40" s="66"/>
      <c r="N40" s="63"/>
      <c r="O40" s="63"/>
      <c r="P40" s="229"/>
      <c r="Q40" s="64"/>
      <c r="R40" s="63"/>
      <c r="S40" s="63"/>
      <c r="T40" s="63"/>
      <c r="U40" s="301"/>
      <c r="V40" s="310">
        <f t="shared" si="1"/>
        <v>88.04</v>
      </c>
      <c r="W40" s="306">
        <v>86</v>
      </c>
      <c r="X40" s="470" t="s">
        <v>94</v>
      </c>
      <c r="Y40" s="471"/>
      <c r="Z40" s="97">
        <f>Z14</f>
        <v>2.04</v>
      </c>
      <c r="AA40" s="81">
        <f t="shared" si="2"/>
        <v>2.04</v>
      </c>
      <c r="AB40" s="462" t="s">
        <v>98</v>
      </c>
      <c r="AC40" s="296" t="s">
        <v>174</v>
      </c>
      <c r="AD40" s="465">
        <v>0</v>
      </c>
      <c r="AE40" s="466"/>
      <c r="AF40" s="18"/>
    </row>
    <row r="41" spans="2:32" ht="15.75" customHeight="1" outlineLevel="1" x14ac:dyDescent="0.2">
      <c r="B41" s="371"/>
      <c r="C41" s="202" t="s">
        <v>45</v>
      </c>
      <c r="D41" s="69"/>
      <c r="E41" s="63"/>
      <c r="F41" s="208"/>
      <c r="G41" s="230"/>
      <c r="H41" s="230"/>
      <c r="I41" s="63"/>
      <c r="J41" s="63"/>
      <c r="K41" s="63"/>
      <c r="L41" s="231"/>
      <c r="M41" s="66"/>
      <c r="N41" s="208"/>
      <c r="O41" s="63"/>
      <c r="P41" s="208"/>
      <c r="Q41" s="64"/>
      <c r="R41" s="63"/>
      <c r="S41" s="208"/>
      <c r="T41" s="63"/>
      <c r="U41" s="300"/>
      <c r="V41" s="311">
        <f t="shared" si="1"/>
        <v>87.1</v>
      </c>
      <c r="W41" s="307">
        <v>79</v>
      </c>
      <c r="X41" s="472">
        <v>6</v>
      </c>
      <c r="Y41" s="473"/>
      <c r="Z41" s="209">
        <f>Z11</f>
        <v>8.1</v>
      </c>
      <c r="AA41" s="210">
        <f t="shared" si="2"/>
        <v>8.1</v>
      </c>
      <c r="AB41" s="463"/>
      <c r="AC41" s="297" t="s">
        <v>172</v>
      </c>
      <c r="AD41" s="482">
        <v>1</v>
      </c>
      <c r="AE41" s="483"/>
      <c r="AF41" s="18"/>
    </row>
    <row r="42" spans="2:32" ht="15.75" customHeight="1" outlineLevel="1" x14ac:dyDescent="0.2">
      <c r="B42" s="371"/>
      <c r="C42" s="98" t="s">
        <v>42</v>
      </c>
      <c r="D42" s="236"/>
      <c r="E42" s="63"/>
      <c r="F42" s="233"/>
      <c r="G42" s="234"/>
      <c r="H42" s="234"/>
      <c r="I42" s="63"/>
      <c r="J42" s="63"/>
      <c r="K42" s="63"/>
      <c r="L42" s="235"/>
      <c r="M42" s="66"/>
      <c r="N42" s="233"/>
      <c r="O42" s="63"/>
      <c r="P42" s="233"/>
      <c r="Q42" s="244"/>
      <c r="R42" s="63"/>
      <c r="S42" s="233"/>
      <c r="T42" s="63"/>
      <c r="U42" s="304"/>
      <c r="V42" s="311">
        <f t="shared" si="1"/>
        <v>87.13</v>
      </c>
      <c r="W42" s="308">
        <v>78</v>
      </c>
      <c r="X42" s="472">
        <v>7</v>
      </c>
      <c r="Y42" s="473"/>
      <c r="Z42" s="107">
        <f>Z8</f>
        <v>9.129999999999999</v>
      </c>
      <c r="AA42" s="108">
        <f t="shared" si="2"/>
        <v>9.129999999999999</v>
      </c>
      <c r="AB42" s="463"/>
      <c r="AC42" s="297" t="s">
        <v>172</v>
      </c>
      <c r="AD42" s="482">
        <v>1.5</v>
      </c>
      <c r="AE42" s="483"/>
      <c r="AF42" s="18"/>
    </row>
    <row r="43" spans="2:32" ht="15.75" customHeight="1" outlineLevel="1" thickBot="1" x14ac:dyDescent="0.25">
      <c r="B43" s="372"/>
      <c r="C43" s="160" t="s">
        <v>39</v>
      </c>
      <c r="D43" s="245"/>
      <c r="E43" s="153"/>
      <c r="F43" s="237"/>
      <c r="G43" s="238"/>
      <c r="H43" s="238"/>
      <c r="I43" s="153"/>
      <c r="J43" s="153"/>
      <c r="K43" s="153"/>
      <c r="L43" s="239"/>
      <c r="M43" s="156"/>
      <c r="N43" s="237"/>
      <c r="O43" s="153"/>
      <c r="P43" s="237"/>
      <c r="Q43" s="154"/>
      <c r="R43" s="153"/>
      <c r="S43" s="237"/>
      <c r="T43" s="153"/>
      <c r="U43" s="305"/>
      <c r="V43" s="312">
        <f t="shared" si="1"/>
        <v>93.15</v>
      </c>
      <c r="W43" s="309">
        <v>84</v>
      </c>
      <c r="X43" s="486">
        <v>7</v>
      </c>
      <c r="Y43" s="487"/>
      <c r="Z43" s="215">
        <f>Z21</f>
        <v>9.15</v>
      </c>
      <c r="AA43" s="216">
        <f t="shared" si="2"/>
        <v>9.15</v>
      </c>
      <c r="AB43" s="464"/>
      <c r="AC43" s="298" t="s">
        <v>171</v>
      </c>
      <c r="AD43" s="484">
        <v>0.5</v>
      </c>
      <c r="AE43" s="485"/>
      <c r="AF43" s="18"/>
    </row>
    <row r="44" spans="2:32" ht="15.75" customHeight="1" outlineLevel="1" x14ac:dyDescent="0.2"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D44" s="294"/>
      <c r="AE44" s="294"/>
      <c r="AF44" s="18"/>
    </row>
    <row r="45" spans="2:32" ht="15.75" outlineLevel="1" thickBot="1" x14ac:dyDescent="0.3">
      <c r="AC45" s="17"/>
      <c r="AD45" s="17"/>
      <c r="AE45" s="17"/>
    </row>
    <row r="46" spans="2:32" ht="15.75" outlineLevel="1" thickBot="1" x14ac:dyDescent="0.3">
      <c r="B46" s="377" t="s">
        <v>99</v>
      </c>
      <c r="C46" s="378"/>
      <c r="D46" s="378"/>
      <c r="E46" s="378"/>
      <c r="F46" s="378"/>
      <c r="G46" s="378"/>
      <c r="H46" s="378"/>
      <c r="I46" s="378"/>
      <c r="J46" s="378"/>
      <c r="K46" s="378"/>
      <c r="L46" s="378"/>
      <c r="M46" s="378"/>
      <c r="N46" s="378"/>
      <c r="O46" s="378"/>
      <c r="P46" s="378"/>
      <c r="Q46" s="378"/>
      <c r="R46" s="378"/>
      <c r="S46" s="378"/>
      <c r="T46" s="378"/>
      <c r="U46" s="378"/>
      <c r="V46" s="378"/>
      <c r="W46" s="378"/>
      <c r="X46" s="378"/>
      <c r="Y46" s="378"/>
      <c r="Z46" s="378"/>
      <c r="AA46" s="378"/>
      <c r="AB46" s="378"/>
      <c r="AC46" s="378"/>
      <c r="AD46" s="378"/>
      <c r="AE46" s="379"/>
    </row>
    <row r="47" spans="2:32" ht="15.75" customHeight="1" outlineLevel="1" thickBot="1" x14ac:dyDescent="0.3">
      <c r="B47" s="361" t="s">
        <v>49</v>
      </c>
      <c r="C47" s="358" t="s">
        <v>50</v>
      </c>
      <c r="D47" s="359"/>
      <c r="E47" s="359"/>
      <c r="F47" s="359"/>
      <c r="G47" s="359"/>
      <c r="H47" s="359"/>
      <c r="I47" s="359"/>
      <c r="J47" s="359"/>
      <c r="K47" s="359"/>
      <c r="L47" s="359"/>
      <c r="M47" s="359"/>
      <c r="N47" s="359"/>
      <c r="O47" s="359"/>
      <c r="P47" s="359"/>
      <c r="Q47" s="359"/>
      <c r="R47" s="359"/>
      <c r="S47" s="359"/>
      <c r="T47" s="359"/>
      <c r="U47" s="360"/>
      <c r="V47" s="37" t="s">
        <v>51</v>
      </c>
      <c r="W47" s="37" t="s">
        <v>52</v>
      </c>
      <c r="X47" s="438" t="s">
        <v>53</v>
      </c>
      <c r="Y47" s="439"/>
      <c r="Z47" s="398" t="s">
        <v>100</v>
      </c>
      <c r="AA47" s="441"/>
      <c r="AB47" s="441"/>
      <c r="AC47" s="441"/>
      <c r="AD47" s="441"/>
      <c r="AE47" s="442"/>
    </row>
    <row r="48" spans="2:32" ht="13.5" customHeight="1" outlineLevel="1" thickBot="1" x14ac:dyDescent="0.25">
      <c r="B48" s="362"/>
      <c r="C48" s="122" t="s">
        <v>55</v>
      </c>
      <c r="D48" s="19">
        <v>15</v>
      </c>
      <c r="E48" s="35">
        <v>17</v>
      </c>
      <c r="F48" s="35">
        <v>7</v>
      </c>
      <c r="G48" s="35">
        <v>13</v>
      </c>
      <c r="H48" s="35">
        <v>3</v>
      </c>
      <c r="I48" s="35">
        <v>9</v>
      </c>
      <c r="J48" s="35">
        <v>1</v>
      </c>
      <c r="K48" s="35">
        <v>5</v>
      </c>
      <c r="L48" s="36">
        <v>11</v>
      </c>
      <c r="M48" s="20">
        <v>2</v>
      </c>
      <c r="N48" s="35">
        <v>12</v>
      </c>
      <c r="O48" s="35">
        <v>10</v>
      </c>
      <c r="P48" s="35">
        <v>8</v>
      </c>
      <c r="Q48" s="35">
        <v>14</v>
      </c>
      <c r="R48" s="35">
        <v>18</v>
      </c>
      <c r="S48" s="35">
        <v>4</v>
      </c>
      <c r="T48" s="35">
        <v>16</v>
      </c>
      <c r="U48" s="36">
        <v>6</v>
      </c>
      <c r="V48" s="19">
        <v>72.7</v>
      </c>
      <c r="W48" s="35">
        <v>140</v>
      </c>
      <c r="X48" s="467">
        <v>6913</v>
      </c>
      <c r="Y48" s="447"/>
      <c r="Z48" s="443"/>
      <c r="AA48" s="444"/>
      <c r="AB48" s="444"/>
      <c r="AC48" s="444"/>
      <c r="AD48" s="444"/>
      <c r="AE48" s="445"/>
    </row>
    <row r="49" spans="2:31" ht="15.75" customHeight="1" outlineLevel="1" thickBot="1" x14ac:dyDescent="0.25">
      <c r="B49" s="363"/>
      <c r="C49" s="123" t="s">
        <v>56</v>
      </c>
      <c r="D49" s="31" t="s">
        <v>57</v>
      </c>
      <c r="E49" s="32" t="s">
        <v>58</v>
      </c>
      <c r="F49" s="32" t="s">
        <v>59</v>
      </c>
      <c r="G49" s="32" t="s">
        <v>60</v>
      </c>
      <c r="H49" s="32" t="s">
        <v>61</v>
      </c>
      <c r="I49" s="32" t="s">
        <v>62</v>
      </c>
      <c r="J49" s="32" t="s">
        <v>63</v>
      </c>
      <c r="K49" s="32" t="s">
        <v>64</v>
      </c>
      <c r="L49" s="77" t="s">
        <v>65</v>
      </c>
      <c r="M49" s="50" t="s">
        <v>66</v>
      </c>
      <c r="N49" s="32" t="s">
        <v>67</v>
      </c>
      <c r="O49" s="32" t="s">
        <v>68</v>
      </c>
      <c r="P49" s="32" t="s">
        <v>69</v>
      </c>
      <c r="Q49" s="32" t="s">
        <v>70</v>
      </c>
      <c r="R49" s="32" t="s">
        <v>71</v>
      </c>
      <c r="S49" s="32" t="s">
        <v>72</v>
      </c>
      <c r="T49" s="32" t="s">
        <v>73</v>
      </c>
      <c r="U49" s="77" t="s">
        <v>74</v>
      </c>
      <c r="V49" s="21" t="s">
        <v>75</v>
      </c>
      <c r="W49" s="22" t="s">
        <v>76</v>
      </c>
      <c r="X49" s="457" t="s">
        <v>101</v>
      </c>
      <c r="Y49" s="458"/>
      <c r="Z49" s="31" t="s">
        <v>78</v>
      </c>
      <c r="AA49" s="32" t="s">
        <v>79</v>
      </c>
      <c r="AB49" s="34" t="s">
        <v>80</v>
      </c>
      <c r="AC49" s="34" t="s">
        <v>81</v>
      </c>
      <c r="AD49" s="474" t="s">
        <v>82</v>
      </c>
      <c r="AE49" s="475"/>
    </row>
    <row r="50" spans="2:31" ht="12.75" customHeight="1" outlineLevel="1" x14ac:dyDescent="0.2">
      <c r="B50" s="373" t="s">
        <v>102</v>
      </c>
      <c r="C50" s="112" t="s">
        <v>32</v>
      </c>
      <c r="D50" s="56"/>
      <c r="E50" s="57"/>
      <c r="F50" s="57"/>
      <c r="G50" s="58"/>
      <c r="H50" s="58"/>
      <c r="I50" s="57"/>
      <c r="J50" s="225"/>
      <c r="K50" s="57"/>
      <c r="L50" s="59"/>
      <c r="M50" s="249"/>
      <c r="N50" s="57"/>
      <c r="O50" s="57"/>
      <c r="P50" s="57"/>
      <c r="Q50" s="58"/>
      <c r="R50" s="57"/>
      <c r="S50" s="57"/>
      <c r="T50" s="57"/>
      <c r="U50" s="59"/>
      <c r="V50" s="61">
        <v>82</v>
      </c>
      <c r="W50" s="61">
        <v>80</v>
      </c>
      <c r="X50" s="476" t="s">
        <v>94</v>
      </c>
      <c r="Y50" s="431"/>
      <c r="Z50" s="93">
        <f>Z14</f>
        <v>2.04</v>
      </c>
      <c r="AA50" s="110">
        <f>'Contact-Player Info'!K5</f>
        <v>2</v>
      </c>
      <c r="AB50" s="392" t="s">
        <v>90</v>
      </c>
      <c r="AC50" s="380" t="s">
        <v>177</v>
      </c>
      <c r="AD50" s="382">
        <v>2.5</v>
      </c>
      <c r="AE50" s="383"/>
    </row>
    <row r="51" spans="2:31" ht="15" customHeight="1" outlineLevel="1" x14ac:dyDescent="0.2">
      <c r="B51" s="374"/>
      <c r="C51" s="113" t="s">
        <v>33</v>
      </c>
      <c r="D51" s="69"/>
      <c r="E51" s="63"/>
      <c r="F51" s="63"/>
      <c r="G51" s="64"/>
      <c r="H51" s="228"/>
      <c r="I51" s="63"/>
      <c r="J51" s="229"/>
      <c r="K51" s="63"/>
      <c r="L51" s="65"/>
      <c r="M51" s="250"/>
      <c r="N51" s="63"/>
      <c r="O51" s="63"/>
      <c r="P51" s="63"/>
      <c r="Q51" s="64"/>
      <c r="R51" s="63"/>
      <c r="S51" s="229"/>
      <c r="T51" s="63"/>
      <c r="U51" s="65"/>
      <c r="V51" s="46">
        <v>82</v>
      </c>
      <c r="W51" s="46">
        <v>78</v>
      </c>
      <c r="X51" s="477" t="s">
        <v>94</v>
      </c>
      <c r="Y51" s="478"/>
      <c r="Z51" s="94">
        <f>Z15</f>
        <v>3.6599999999999993</v>
      </c>
      <c r="AA51" s="87">
        <f>'Contact-Player Info'!K6</f>
        <v>4</v>
      </c>
      <c r="AB51" s="404"/>
      <c r="AC51" s="381"/>
      <c r="AD51" s="384"/>
      <c r="AE51" s="385"/>
    </row>
    <row r="52" spans="2:31" ht="15" customHeight="1" outlineLevel="1" x14ac:dyDescent="0.2">
      <c r="B52" s="374"/>
      <c r="C52" s="167" t="s">
        <v>36</v>
      </c>
      <c r="D52" s="69"/>
      <c r="E52" s="63"/>
      <c r="F52" s="63"/>
      <c r="G52" s="64"/>
      <c r="H52" s="255"/>
      <c r="I52" s="63"/>
      <c r="J52" s="254"/>
      <c r="K52" s="254"/>
      <c r="L52" s="65"/>
      <c r="M52" s="256"/>
      <c r="N52" s="63"/>
      <c r="O52" s="63"/>
      <c r="P52" s="63"/>
      <c r="Q52" s="64"/>
      <c r="R52" s="63"/>
      <c r="S52" s="254"/>
      <c r="T52" s="63"/>
      <c r="U52" s="264"/>
      <c r="V52" s="67">
        <v>84</v>
      </c>
      <c r="W52" s="67">
        <v>78</v>
      </c>
      <c r="X52" s="477">
        <v>4</v>
      </c>
      <c r="Y52" s="478"/>
      <c r="Z52" s="162">
        <f>Z31</f>
        <v>4.96</v>
      </c>
      <c r="AA52" s="165">
        <f>'Contact-Player Info'!K9</f>
        <v>6</v>
      </c>
      <c r="AB52" s="404"/>
      <c r="AC52" s="386" t="s">
        <v>171</v>
      </c>
      <c r="AD52" s="388">
        <v>0.5</v>
      </c>
      <c r="AE52" s="389"/>
    </row>
    <row r="53" spans="2:31" ht="15.75" customHeight="1" outlineLevel="1" thickBot="1" x14ac:dyDescent="0.25">
      <c r="B53" s="375"/>
      <c r="C53" s="240" t="s">
        <v>37</v>
      </c>
      <c r="D53" s="152"/>
      <c r="E53" s="153"/>
      <c r="F53" s="153"/>
      <c r="G53" s="154"/>
      <c r="H53" s="238"/>
      <c r="I53" s="153"/>
      <c r="J53" s="237"/>
      <c r="K53" s="237"/>
      <c r="L53" s="155"/>
      <c r="M53" s="257"/>
      <c r="N53" s="153"/>
      <c r="O53" s="153"/>
      <c r="P53" s="153"/>
      <c r="Q53" s="154"/>
      <c r="R53" s="153"/>
      <c r="S53" s="237"/>
      <c r="T53" s="153"/>
      <c r="U53" s="239"/>
      <c r="V53" s="48">
        <v>84</v>
      </c>
      <c r="W53" s="48">
        <v>78</v>
      </c>
      <c r="X53" s="530">
        <v>2</v>
      </c>
      <c r="Y53" s="429"/>
      <c r="Z53" s="222">
        <f>Z39</f>
        <v>4.9499999999999993</v>
      </c>
      <c r="AA53" s="223">
        <f>'Contact-Player Info'!K10</f>
        <v>6</v>
      </c>
      <c r="AB53" s="405"/>
      <c r="AC53" s="387"/>
      <c r="AD53" s="390"/>
      <c r="AE53" s="391"/>
    </row>
    <row r="54" spans="2:31" ht="12.75" customHeight="1" outlineLevel="1" x14ac:dyDescent="0.2">
      <c r="B54" s="370" t="s">
        <v>103</v>
      </c>
      <c r="C54" s="219" t="s">
        <v>44</v>
      </c>
      <c r="D54" s="56"/>
      <c r="E54" s="57"/>
      <c r="F54" s="57"/>
      <c r="G54" s="58"/>
      <c r="H54" s="58"/>
      <c r="I54" s="57"/>
      <c r="J54" s="57"/>
      <c r="K54" s="57"/>
      <c r="L54" s="59"/>
      <c r="M54" s="60"/>
      <c r="N54" s="57"/>
      <c r="O54" s="57"/>
      <c r="P54" s="57"/>
      <c r="Q54" s="58"/>
      <c r="R54" s="57"/>
      <c r="S54" s="57"/>
      <c r="T54" s="57"/>
      <c r="U54" s="59"/>
      <c r="V54" s="61">
        <v>80</v>
      </c>
      <c r="W54" s="61">
        <v>80</v>
      </c>
      <c r="X54" s="476" t="s">
        <v>94</v>
      </c>
      <c r="Y54" s="431"/>
      <c r="Z54" s="220">
        <f>Z33</f>
        <v>-3.999999999999998E-2</v>
      </c>
      <c r="AA54" s="221">
        <f>'Contact-Player Info'!K17</f>
        <v>0</v>
      </c>
      <c r="AB54" s="395" t="s">
        <v>84</v>
      </c>
      <c r="AC54" s="380" t="s">
        <v>155</v>
      </c>
      <c r="AD54" s="382">
        <v>3</v>
      </c>
      <c r="AE54" s="383"/>
    </row>
    <row r="55" spans="2:31" ht="12.75" customHeight="1" outlineLevel="1" x14ac:dyDescent="0.2">
      <c r="B55" s="371"/>
      <c r="C55" s="211" t="s">
        <v>45</v>
      </c>
      <c r="D55" s="69"/>
      <c r="E55" s="63"/>
      <c r="F55" s="208"/>
      <c r="G55" s="64"/>
      <c r="H55" s="230"/>
      <c r="I55" s="208"/>
      <c r="J55" s="208"/>
      <c r="K55" s="208"/>
      <c r="L55" s="65"/>
      <c r="M55" s="261"/>
      <c r="N55" s="63"/>
      <c r="O55" s="208"/>
      <c r="P55" s="208"/>
      <c r="Q55" s="64"/>
      <c r="R55" s="63"/>
      <c r="S55" s="208"/>
      <c r="T55" s="63"/>
      <c r="U55" s="231"/>
      <c r="V55" s="46">
        <v>90</v>
      </c>
      <c r="W55" s="46">
        <v>80</v>
      </c>
      <c r="X55" s="477">
        <v>4</v>
      </c>
      <c r="Y55" s="478"/>
      <c r="Z55" s="204">
        <f>Z41</f>
        <v>8.1</v>
      </c>
      <c r="AA55" s="212">
        <f>'Contact-Player Info'!K18</f>
        <v>10</v>
      </c>
      <c r="AB55" s="396"/>
      <c r="AC55" s="381"/>
      <c r="AD55" s="384"/>
      <c r="AE55" s="385"/>
    </row>
    <row r="56" spans="2:31" ht="12.75" customHeight="1" outlineLevel="1" x14ac:dyDescent="0.2">
      <c r="B56" s="371"/>
      <c r="C56" s="115" t="s">
        <v>40</v>
      </c>
      <c r="D56" s="69"/>
      <c r="E56" s="63"/>
      <c r="F56" s="63"/>
      <c r="G56" s="64"/>
      <c r="H56" s="234"/>
      <c r="I56" s="63"/>
      <c r="J56" s="233"/>
      <c r="K56" s="63"/>
      <c r="L56" s="65"/>
      <c r="M56" s="246"/>
      <c r="N56" s="63"/>
      <c r="O56" s="63"/>
      <c r="P56" s="63"/>
      <c r="Q56" s="64"/>
      <c r="R56" s="63"/>
      <c r="S56" s="233"/>
      <c r="T56" s="63"/>
      <c r="U56" s="65"/>
      <c r="V56" s="67">
        <v>88</v>
      </c>
      <c r="W56" s="67">
        <v>84</v>
      </c>
      <c r="X56" s="477">
        <v>4</v>
      </c>
      <c r="Y56" s="478"/>
      <c r="Z56" s="103">
        <f>Z37</f>
        <v>3.76</v>
      </c>
      <c r="AA56" s="111">
        <f>'Contact-Player Info'!K13</f>
        <v>4</v>
      </c>
      <c r="AB56" s="396"/>
      <c r="AC56" s="386" t="s">
        <v>171</v>
      </c>
      <c r="AD56" s="388">
        <v>0</v>
      </c>
      <c r="AE56" s="389"/>
    </row>
    <row r="57" spans="2:31" ht="13.5" customHeight="1" outlineLevel="1" thickBot="1" x14ac:dyDescent="0.25">
      <c r="B57" s="372"/>
      <c r="C57" s="125" t="s">
        <v>41</v>
      </c>
      <c r="D57" s="152"/>
      <c r="E57" s="153"/>
      <c r="F57" s="153"/>
      <c r="G57" s="154"/>
      <c r="H57" s="269"/>
      <c r="I57" s="153"/>
      <c r="J57" s="267"/>
      <c r="K57" s="267"/>
      <c r="L57" s="155"/>
      <c r="M57" s="268"/>
      <c r="N57" s="153"/>
      <c r="O57" s="153"/>
      <c r="P57" s="153"/>
      <c r="Q57" s="154"/>
      <c r="R57" s="153"/>
      <c r="S57" s="267"/>
      <c r="T57" s="153"/>
      <c r="U57" s="266"/>
      <c r="V57" s="48">
        <v>87</v>
      </c>
      <c r="W57" s="48">
        <v>81</v>
      </c>
      <c r="X57" s="530" t="s">
        <v>94</v>
      </c>
      <c r="Y57" s="429"/>
      <c r="Z57" s="105">
        <f>Z30</f>
        <v>5.24</v>
      </c>
      <c r="AA57" s="124">
        <f>'Contact-Player Info'!K14</f>
        <v>6</v>
      </c>
      <c r="AB57" s="397"/>
      <c r="AC57" s="387"/>
      <c r="AD57" s="390"/>
      <c r="AE57" s="391"/>
    </row>
    <row r="58" spans="2:31" ht="13.5" customHeight="1" outlineLevel="1" x14ac:dyDescent="0.2">
      <c r="B58" s="370" t="s">
        <v>104</v>
      </c>
      <c r="C58" s="241" t="s">
        <v>34</v>
      </c>
      <c r="D58" s="56"/>
      <c r="E58" s="57"/>
      <c r="F58" s="225"/>
      <c r="G58" s="58"/>
      <c r="H58" s="226"/>
      <c r="I58" s="225"/>
      <c r="J58" s="225"/>
      <c r="K58" s="225"/>
      <c r="L58" s="59"/>
      <c r="M58" s="249"/>
      <c r="N58" s="57"/>
      <c r="O58" s="57"/>
      <c r="P58" s="225"/>
      <c r="Q58" s="58"/>
      <c r="R58" s="57"/>
      <c r="S58" s="225"/>
      <c r="T58" s="57"/>
      <c r="U58" s="227"/>
      <c r="V58" s="61">
        <v>94</v>
      </c>
      <c r="W58" s="61">
        <v>85</v>
      </c>
      <c r="X58" s="476">
        <v>2</v>
      </c>
      <c r="Y58" s="431"/>
      <c r="Z58" s="121">
        <f>Z36</f>
        <v>7.8999999999999995</v>
      </c>
      <c r="AA58" s="224">
        <f>'Contact-Player Info'!K7</f>
        <v>9</v>
      </c>
      <c r="AB58" s="462" t="s">
        <v>105</v>
      </c>
      <c r="AC58" s="380" t="s">
        <v>180</v>
      </c>
      <c r="AD58" s="382">
        <v>1</v>
      </c>
      <c r="AE58" s="383"/>
    </row>
    <row r="59" spans="2:31" ht="13.5" customHeight="1" outlineLevel="1" x14ac:dyDescent="0.2">
      <c r="B59" s="371"/>
      <c r="C59" s="113" t="s">
        <v>35</v>
      </c>
      <c r="D59" s="69"/>
      <c r="E59" s="63"/>
      <c r="F59" s="229"/>
      <c r="G59" s="64"/>
      <c r="H59" s="228"/>
      <c r="I59" s="229"/>
      <c r="J59" s="229"/>
      <c r="K59" s="229"/>
      <c r="L59" s="65"/>
      <c r="M59" s="250"/>
      <c r="N59" s="63"/>
      <c r="O59" s="229"/>
      <c r="P59" s="229"/>
      <c r="Q59" s="64"/>
      <c r="R59" s="63"/>
      <c r="S59" s="229"/>
      <c r="T59" s="63"/>
      <c r="U59" s="253"/>
      <c r="V59" s="46">
        <v>91</v>
      </c>
      <c r="W59" s="46">
        <v>81</v>
      </c>
      <c r="X59" s="477" t="s">
        <v>94</v>
      </c>
      <c r="Y59" s="478"/>
      <c r="Z59" s="94">
        <f>Z28</f>
        <v>8.17</v>
      </c>
      <c r="AA59" s="87">
        <f>'Contact-Player Info'!K8</f>
        <v>10</v>
      </c>
      <c r="AB59" s="463"/>
      <c r="AC59" s="381"/>
      <c r="AD59" s="384"/>
      <c r="AE59" s="385"/>
    </row>
    <row r="60" spans="2:31" ht="13.5" customHeight="1" outlineLevel="1" x14ac:dyDescent="0.2">
      <c r="B60" s="371"/>
      <c r="C60" s="167" t="s">
        <v>38</v>
      </c>
      <c r="D60" s="69"/>
      <c r="E60" s="63"/>
      <c r="F60" s="254"/>
      <c r="G60" s="64"/>
      <c r="H60" s="255"/>
      <c r="I60" s="63"/>
      <c r="J60" s="254"/>
      <c r="K60" s="254"/>
      <c r="L60" s="65"/>
      <c r="M60" s="256"/>
      <c r="N60" s="63"/>
      <c r="O60" s="63"/>
      <c r="P60" s="265"/>
      <c r="Q60" s="64"/>
      <c r="R60" s="63"/>
      <c r="S60" s="254"/>
      <c r="T60" s="63"/>
      <c r="U60" s="264"/>
      <c r="V60" s="67">
        <v>96</v>
      </c>
      <c r="W60" s="67">
        <v>89</v>
      </c>
      <c r="X60" s="477">
        <v>2</v>
      </c>
      <c r="Y60" s="478"/>
      <c r="Z60" s="162">
        <f>Z35</f>
        <v>5.8</v>
      </c>
      <c r="AA60" s="165">
        <f>'Contact-Player Info'!K11</f>
        <v>7</v>
      </c>
      <c r="AB60" s="463"/>
      <c r="AC60" s="386" t="s">
        <v>181</v>
      </c>
      <c r="AD60" s="388">
        <v>2</v>
      </c>
      <c r="AE60" s="389"/>
    </row>
    <row r="61" spans="2:31" ht="13.5" customHeight="1" outlineLevel="1" thickBot="1" x14ac:dyDescent="0.25">
      <c r="B61" s="372"/>
      <c r="C61" s="168" t="s">
        <v>39</v>
      </c>
      <c r="D61" s="152"/>
      <c r="E61" s="153"/>
      <c r="F61" s="237"/>
      <c r="G61" s="154"/>
      <c r="H61" s="238"/>
      <c r="I61" s="237"/>
      <c r="J61" s="237"/>
      <c r="K61" s="237"/>
      <c r="L61" s="239"/>
      <c r="M61" s="257"/>
      <c r="N61" s="153"/>
      <c r="O61" s="237"/>
      <c r="P61" s="237"/>
      <c r="Q61" s="154"/>
      <c r="R61" s="153"/>
      <c r="S61" s="237"/>
      <c r="T61" s="153"/>
      <c r="U61" s="239"/>
      <c r="V61" s="48">
        <v>89</v>
      </c>
      <c r="W61" s="48">
        <v>78</v>
      </c>
      <c r="X61" s="530">
        <v>1</v>
      </c>
      <c r="Y61" s="429"/>
      <c r="Z61" s="164">
        <f>Z43</f>
        <v>9.15</v>
      </c>
      <c r="AA61" s="166">
        <f>'Contact-Player Info'!K12</f>
        <v>11</v>
      </c>
      <c r="AB61" s="464"/>
      <c r="AC61" s="387"/>
      <c r="AD61" s="390"/>
      <c r="AE61" s="391"/>
    </row>
    <row r="62" spans="2:31" ht="12.75" customHeight="1" outlineLevel="1" x14ac:dyDescent="0.2">
      <c r="B62" s="370" t="s">
        <v>87</v>
      </c>
      <c r="C62" s="219" t="s">
        <v>46</v>
      </c>
      <c r="D62" s="69"/>
      <c r="E62" s="63"/>
      <c r="F62" s="208"/>
      <c r="G62" s="64"/>
      <c r="H62" s="230"/>
      <c r="I62" s="208"/>
      <c r="J62" s="208"/>
      <c r="K62" s="208"/>
      <c r="L62" s="231"/>
      <c r="M62" s="261"/>
      <c r="N62" s="63"/>
      <c r="O62" s="208"/>
      <c r="P62" s="208"/>
      <c r="Q62" s="64"/>
      <c r="R62" s="63"/>
      <c r="S62" s="208"/>
      <c r="T62" s="63"/>
      <c r="U62" s="231"/>
      <c r="V62" s="61">
        <v>84</v>
      </c>
      <c r="W62" s="61">
        <v>73</v>
      </c>
      <c r="X62" s="476" t="s">
        <v>94</v>
      </c>
      <c r="Y62" s="431"/>
      <c r="Z62" s="220">
        <f>Z29</f>
        <v>8.94</v>
      </c>
      <c r="AA62" s="221">
        <f>'Contact-Player Info'!K19</f>
        <v>11</v>
      </c>
      <c r="AB62" s="395" t="s">
        <v>86</v>
      </c>
      <c r="AC62" s="380" t="s">
        <v>181</v>
      </c>
      <c r="AD62" s="382">
        <v>1</v>
      </c>
      <c r="AE62" s="383"/>
    </row>
    <row r="63" spans="2:31" ht="12.75" customHeight="1" outlineLevel="1" x14ac:dyDescent="0.2">
      <c r="B63" s="371"/>
      <c r="C63" s="211" t="s">
        <v>47</v>
      </c>
      <c r="D63" s="232"/>
      <c r="E63" s="63"/>
      <c r="F63" s="208"/>
      <c r="G63" s="230"/>
      <c r="H63" s="230"/>
      <c r="I63" s="208"/>
      <c r="J63" s="208"/>
      <c r="K63" s="208"/>
      <c r="L63" s="231"/>
      <c r="M63" s="261"/>
      <c r="N63" s="208"/>
      <c r="O63" s="208"/>
      <c r="P63" s="208"/>
      <c r="Q63" s="230"/>
      <c r="R63" s="63"/>
      <c r="S63" s="208"/>
      <c r="T63" s="63"/>
      <c r="U63" s="231"/>
      <c r="V63" s="46">
        <v>96</v>
      </c>
      <c r="W63" s="46">
        <v>81</v>
      </c>
      <c r="X63" s="477">
        <v>1</v>
      </c>
      <c r="Y63" s="478"/>
      <c r="Z63" s="204">
        <f>Z38</f>
        <v>12.25</v>
      </c>
      <c r="AA63" s="212">
        <f>'Contact-Player Info'!K20</f>
        <v>15</v>
      </c>
      <c r="AB63" s="396"/>
      <c r="AC63" s="381"/>
      <c r="AD63" s="384"/>
      <c r="AE63" s="385"/>
    </row>
    <row r="64" spans="2:31" ht="12.75" customHeight="1" outlineLevel="1" x14ac:dyDescent="0.2">
      <c r="B64" s="371"/>
      <c r="C64" s="115" t="s">
        <v>42</v>
      </c>
      <c r="D64" s="69"/>
      <c r="E64" s="63"/>
      <c r="F64" s="233"/>
      <c r="G64" s="64"/>
      <c r="H64" s="234"/>
      <c r="I64" s="233"/>
      <c r="J64" s="233"/>
      <c r="K64" s="233"/>
      <c r="L64" s="235"/>
      <c r="M64" s="246"/>
      <c r="N64" s="63"/>
      <c r="O64" s="233"/>
      <c r="P64" s="233"/>
      <c r="Q64" s="64"/>
      <c r="R64" s="63"/>
      <c r="S64" s="233"/>
      <c r="T64" s="63"/>
      <c r="U64" s="235"/>
      <c r="V64" s="67">
        <v>88</v>
      </c>
      <c r="W64" s="67">
        <v>77</v>
      </c>
      <c r="X64" s="477" t="s">
        <v>94</v>
      </c>
      <c r="Y64" s="478"/>
      <c r="Z64" s="103">
        <f>Z42</f>
        <v>9.129999999999999</v>
      </c>
      <c r="AA64" s="111">
        <f>'Contact-Player Info'!K15</f>
        <v>11</v>
      </c>
      <c r="AB64" s="396"/>
      <c r="AC64" s="386" t="s">
        <v>182</v>
      </c>
      <c r="AD64" s="388">
        <v>2</v>
      </c>
      <c r="AE64" s="389"/>
    </row>
    <row r="65" spans="2:32" ht="13.5" customHeight="1" outlineLevel="1" thickBot="1" x14ac:dyDescent="0.25">
      <c r="B65" s="372"/>
      <c r="C65" s="125" t="s">
        <v>43</v>
      </c>
      <c r="D65" s="152"/>
      <c r="E65" s="153"/>
      <c r="F65" s="267"/>
      <c r="G65" s="154"/>
      <c r="H65" s="269"/>
      <c r="I65" s="267"/>
      <c r="J65" s="267"/>
      <c r="K65" s="267"/>
      <c r="L65" s="266"/>
      <c r="M65" s="268"/>
      <c r="N65" s="267"/>
      <c r="O65" s="267"/>
      <c r="P65" s="267"/>
      <c r="Q65" s="269"/>
      <c r="R65" s="153"/>
      <c r="S65" s="267"/>
      <c r="T65" s="153"/>
      <c r="U65" s="266"/>
      <c r="V65" s="48">
        <v>84</v>
      </c>
      <c r="W65" s="48">
        <v>70</v>
      </c>
      <c r="X65" s="530" t="s">
        <v>94</v>
      </c>
      <c r="Y65" s="429"/>
      <c r="Z65" s="105">
        <f>Z34</f>
        <v>11.54</v>
      </c>
      <c r="AA65" s="124">
        <f>'Contact-Player Info'!K16</f>
        <v>14</v>
      </c>
      <c r="AB65" s="397"/>
      <c r="AC65" s="387"/>
      <c r="AD65" s="390"/>
      <c r="AE65" s="391"/>
    </row>
    <row r="66" spans="2:32" ht="12.75" outlineLevel="1" x14ac:dyDescent="0.2">
      <c r="D66" s="1"/>
      <c r="AA66" s="17"/>
      <c r="AC66" s="17"/>
      <c r="AD66" s="17"/>
      <c r="AE66" s="17"/>
    </row>
    <row r="67" spans="2:32" ht="15.75" thickBot="1" x14ac:dyDescent="0.3">
      <c r="AA67" s="4"/>
    </row>
    <row r="68" spans="2:32" ht="15.75" thickBot="1" x14ac:dyDescent="0.3">
      <c r="B68" s="377" t="s">
        <v>99</v>
      </c>
      <c r="C68" s="378"/>
      <c r="D68" s="378"/>
      <c r="E68" s="378"/>
      <c r="F68" s="378"/>
      <c r="G68" s="378"/>
      <c r="H68" s="378"/>
      <c r="I68" s="378"/>
      <c r="J68" s="378"/>
      <c r="K68" s="378"/>
      <c r="L68" s="378"/>
      <c r="M68" s="378"/>
      <c r="N68" s="378"/>
      <c r="O68" s="378"/>
      <c r="P68" s="378"/>
      <c r="Q68" s="378"/>
      <c r="R68" s="378"/>
      <c r="S68" s="378"/>
      <c r="T68" s="378"/>
      <c r="U68" s="378"/>
      <c r="V68" s="378"/>
      <c r="W68" s="378"/>
      <c r="X68" s="378"/>
      <c r="Y68" s="378"/>
      <c r="Z68" s="378"/>
      <c r="AA68" s="378"/>
      <c r="AB68" s="378"/>
      <c r="AC68" s="378"/>
      <c r="AD68" s="378"/>
      <c r="AE68" s="379"/>
      <c r="AF68" s="18"/>
    </row>
    <row r="69" spans="2:32" ht="15.75" customHeight="1" outlineLevel="1" thickBot="1" x14ac:dyDescent="0.3">
      <c r="B69" s="361" t="s">
        <v>49</v>
      </c>
      <c r="C69" s="358" t="s">
        <v>50</v>
      </c>
      <c r="D69" s="359"/>
      <c r="E69" s="359"/>
      <c r="F69" s="359"/>
      <c r="G69" s="359"/>
      <c r="H69" s="359"/>
      <c r="I69" s="359"/>
      <c r="J69" s="359"/>
      <c r="K69" s="359"/>
      <c r="L69" s="359"/>
      <c r="M69" s="359"/>
      <c r="N69" s="359"/>
      <c r="O69" s="359"/>
      <c r="P69" s="359"/>
      <c r="Q69" s="359"/>
      <c r="R69" s="359"/>
      <c r="S69" s="359"/>
      <c r="T69" s="359"/>
      <c r="U69" s="360"/>
      <c r="V69" s="51" t="s">
        <v>51</v>
      </c>
      <c r="W69" s="51" t="s">
        <v>52</v>
      </c>
      <c r="X69" s="531" t="s">
        <v>53</v>
      </c>
      <c r="Y69" s="532"/>
      <c r="Z69" s="451" t="s">
        <v>106</v>
      </c>
      <c r="AA69" s="452"/>
      <c r="AB69" s="452"/>
      <c r="AC69" s="452"/>
      <c r="AD69" s="452"/>
      <c r="AE69" s="453"/>
      <c r="AF69" s="18"/>
    </row>
    <row r="70" spans="2:32" ht="12.75" customHeight="1" outlineLevel="1" thickBot="1" x14ac:dyDescent="0.25">
      <c r="B70" s="362"/>
      <c r="C70" s="122" t="s">
        <v>55</v>
      </c>
      <c r="D70" s="19">
        <v>15</v>
      </c>
      <c r="E70" s="35">
        <v>1</v>
      </c>
      <c r="F70" s="35">
        <v>13</v>
      </c>
      <c r="G70" s="35">
        <v>9</v>
      </c>
      <c r="H70" s="35">
        <v>5</v>
      </c>
      <c r="I70" s="35">
        <v>11</v>
      </c>
      <c r="J70" s="35">
        <v>7</v>
      </c>
      <c r="K70" s="35">
        <v>3</v>
      </c>
      <c r="L70" s="36">
        <v>17</v>
      </c>
      <c r="M70" s="20">
        <v>4</v>
      </c>
      <c r="N70" s="35">
        <v>18</v>
      </c>
      <c r="O70" s="35">
        <v>10</v>
      </c>
      <c r="P70" s="35">
        <v>14</v>
      </c>
      <c r="Q70" s="35">
        <v>2</v>
      </c>
      <c r="R70" s="35">
        <v>6</v>
      </c>
      <c r="S70" s="35">
        <v>8</v>
      </c>
      <c r="T70" s="35">
        <v>16</v>
      </c>
      <c r="U70" s="36">
        <v>12</v>
      </c>
      <c r="V70" s="19">
        <v>72.400000000000006</v>
      </c>
      <c r="W70" s="35">
        <v>139</v>
      </c>
      <c r="X70" s="467">
        <v>6550</v>
      </c>
      <c r="Y70" s="447"/>
      <c r="Z70" s="454"/>
      <c r="AA70" s="455"/>
      <c r="AB70" s="455"/>
      <c r="AC70" s="455"/>
      <c r="AD70" s="455"/>
      <c r="AE70" s="456"/>
      <c r="AF70" s="18"/>
    </row>
    <row r="71" spans="2:32" ht="15.75" customHeight="1" outlineLevel="1" thickBot="1" x14ac:dyDescent="0.25">
      <c r="B71" s="363"/>
      <c r="C71" s="123" t="s">
        <v>56</v>
      </c>
      <c r="D71" s="31" t="s">
        <v>57</v>
      </c>
      <c r="E71" s="32" t="s">
        <v>58</v>
      </c>
      <c r="F71" s="32" t="s">
        <v>59</v>
      </c>
      <c r="G71" s="32" t="s">
        <v>60</v>
      </c>
      <c r="H71" s="32" t="s">
        <v>61</v>
      </c>
      <c r="I71" s="32" t="s">
        <v>62</v>
      </c>
      <c r="J71" s="32" t="s">
        <v>63</v>
      </c>
      <c r="K71" s="32" t="s">
        <v>64</v>
      </c>
      <c r="L71" s="77" t="s">
        <v>65</v>
      </c>
      <c r="M71" s="50" t="s">
        <v>66</v>
      </c>
      <c r="N71" s="32" t="s">
        <v>67</v>
      </c>
      <c r="O71" s="32" t="s">
        <v>68</v>
      </c>
      <c r="P71" s="32" t="s">
        <v>69</v>
      </c>
      <c r="Q71" s="32" t="s">
        <v>70</v>
      </c>
      <c r="R71" s="32" t="s">
        <v>71</v>
      </c>
      <c r="S71" s="32" t="s">
        <v>72</v>
      </c>
      <c r="T71" s="32" t="s">
        <v>73</v>
      </c>
      <c r="U71" s="77" t="s">
        <v>74</v>
      </c>
      <c r="V71" s="21" t="s">
        <v>75</v>
      </c>
      <c r="W71" s="22" t="s">
        <v>76</v>
      </c>
      <c r="X71" s="457" t="s">
        <v>101</v>
      </c>
      <c r="Y71" s="458"/>
      <c r="Z71" s="78" t="s">
        <v>78</v>
      </c>
      <c r="AA71" s="116" t="s">
        <v>79</v>
      </c>
      <c r="AB71" s="79" t="s">
        <v>80</v>
      </c>
      <c r="AC71" s="80" t="s">
        <v>81</v>
      </c>
      <c r="AD71" s="450" t="s">
        <v>82</v>
      </c>
      <c r="AE71" s="449"/>
      <c r="AF71" s="18"/>
    </row>
    <row r="72" spans="2:32" ht="15" customHeight="1" outlineLevel="1" x14ac:dyDescent="0.2">
      <c r="B72" s="373" t="s">
        <v>107</v>
      </c>
      <c r="C72" s="112" t="s">
        <v>32</v>
      </c>
      <c r="D72" s="56"/>
      <c r="E72" s="225"/>
      <c r="F72" s="57"/>
      <c r="G72" s="58"/>
      <c r="H72" s="58"/>
      <c r="I72" s="57"/>
      <c r="J72" s="57"/>
      <c r="K72" s="225"/>
      <c r="L72" s="59"/>
      <c r="M72" s="60"/>
      <c r="N72" s="57"/>
      <c r="O72" s="57"/>
      <c r="P72" s="57"/>
      <c r="Q72" s="226"/>
      <c r="R72" s="57"/>
      <c r="S72" s="57"/>
      <c r="T72" s="57"/>
      <c r="U72" s="59"/>
      <c r="V72" s="61">
        <f t="shared" ref="V72:V87" si="3">W72+AA72</f>
        <v>78</v>
      </c>
      <c r="W72" s="62">
        <v>75</v>
      </c>
      <c r="X72" s="476">
        <v>3</v>
      </c>
      <c r="Y72" s="431"/>
      <c r="Z72" s="93">
        <f>Z50</f>
        <v>2.04</v>
      </c>
      <c r="AA72" s="85">
        <f>'Contact-Player Info'!L5</f>
        <v>3</v>
      </c>
      <c r="AB72" s="395" t="s">
        <v>108</v>
      </c>
      <c r="AC72" s="380" t="s">
        <v>177</v>
      </c>
      <c r="AD72" s="382">
        <v>1.5</v>
      </c>
      <c r="AE72" s="383"/>
      <c r="AF72" s="18"/>
    </row>
    <row r="73" spans="2:32" ht="15" customHeight="1" outlineLevel="1" x14ac:dyDescent="0.2">
      <c r="B73" s="374"/>
      <c r="C73" s="113" t="s">
        <v>34</v>
      </c>
      <c r="D73" s="69"/>
      <c r="E73" s="229"/>
      <c r="F73" s="63"/>
      <c r="G73" s="228"/>
      <c r="H73" s="228"/>
      <c r="I73" s="63"/>
      <c r="J73" s="229"/>
      <c r="K73" s="229"/>
      <c r="L73" s="65"/>
      <c r="M73" s="250"/>
      <c r="N73" s="63"/>
      <c r="O73" s="229"/>
      <c r="P73" s="63"/>
      <c r="Q73" s="228"/>
      <c r="R73" s="229"/>
      <c r="S73" s="229"/>
      <c r="T73" s="63"/>
      <c r="U73" s="65"/>
      <c r="V73" s="46">
        <f t="shared" si="3"/>
        <v>88</v>
      </c>
      <c r="W73" s="47">
        <v>78</v>
      </c>
      <c r="X73" s="477" t="s">
        <v>94</v>
      </c>
      <c r="Y73" s="478"/>
      <c r="Z73" s="94">
        <f>Z58</f>
        <v>7.8999999999999995</v>
      </c>
      <c r="AA73" s="87">
        <f>'Contact-Player Info'!L7</f>
        <v>10</v>
      </c>
      <c r="AB73" s="396"/>
      <c r="AC73" s="381"/>
      <c r="AD73" s="384"/>
      <c r="AE73" s="385"/>
      <c r="AF73" s="18"/>
    </row>
    <row r="74" spans="2:32" ht="12.75" customHeight="1" outlineLevel="1" x14ac:dyDescent="0.2">
      <c r="B74" s="374"/>
      <c r="C74" s="211" t="s">
        <v>44</v>
      </c>
      <c r="D74" s="69"/>
      <c r="E74" s="63"/>
      <c r="F74" s="63"/>
      <c r="G74" s="64"/>
      <c r="H74" s="64"/>
      <c r="I74" s="63"/>
      <c r="J74" s="63"/>
      <c r="K74" s="63"/>
      <c r="L74" s="65"/>
      <c r="M74" s="66"/>
      <c r="N74" s="63"/>
      <c r="O74" s="63"/>
      <c r="P74" s="63"/>
      <c r="Q74" s="64"/>
      <c r="R74" s="63"/>
      <c r="S74" s="63"/>
      <c r="T74" s="63"/>
      <c r="U74" s="65"/>
      <c r="V74" s="46">
        <f t="shared" si="3"/>
        <v>74</v>
      </c>
      <c r="W74" s="68">
        <v>74</v>
      </c>
      <c r="X74" s="477" t="s">
        <v>94</v>
      </c>
      <c r="Y74" s="478"/>
      <c r="Z74" s="204">
        <f>Z54</f>
        <v>-3.999999999999998E-2</v>
      </c>
      <c r="AA74" s="212">
        <f>'Contact-Player Info'!L17</f>
        <v>0</v>
      </c>
      <c r="AB74" s="396"/>
      <c r="AC74" s="386" t="s">
        <v>177</v>
      </c>
      <c r="AD74" s="388">
        <v>1.5</v>
      </c>
      <c r="AE74" s="389"/>
      <c r="AF74" s="18"/>
    </row>
    <row r="75" spans="2:32" ht="13.5" customHeight="1" outlineLevel="1" thickBot="1" x14ac:dyDescent="0.25">
      <c r="B75" s="375"/>
      <c r="C75" s="213" t="s">
        <v>46</v>
      </c>
      <c r="D75" s="152"/>
      <c r="E75" s="259"/>
      <c r="F75" s="153"/>
      <c r="G75" s="260"/>
      <c r="H75" s="260"/>
      <c r="I75" s="259"/>
      <c r="J75" s="259"/>
      <c r="K75" s="259"/>
      <c r="L75" s="155"/>
      <c r="M75" s="262"/>
      <c r="N75" s="153"/>
      <c r="O75" s="259"/>
      <c r="P75" s="153"/>
      <c r="Q75" s="260"/>
      <c r="R75" s="259"/>
      <c r="S75" s="259"/>
      <c r="T75" s="153"/>
      <c r="U75" s="155"/>
      <c r="V75" s="46">
        <f t="shared" si="3"/>
        <v>97</v>
      </c>
      <c r="W75" s="49">
        <v>86</v>
      </c>
      <c r="X75" s="530">
        <v>1</v>
      </c>
      <c r="Y75" s="429"/>
      <c r="Z75" s="206">
        <f>Z62</f>
        <v>8.94</v>
      </c>
      <c r="AA75" s="214">
        <f>'Contact-Player Info'!L19</f>
        <v>11</v>
      </c>
      <c r="AB75" s="397"/>
      <c r="AC75" s="387"/>
      <c r="AD75" s="390"/>
      <c r="AE75" s="391"/>
      <c r="AF75" s="18"/>
    </row>
    <row r="76" spans="2:32" ht="13.5" customHeight="1" outlineLevel="1" x14ac:dyDescent="0.2">
      <c r="B76" s="373" t="s">
        <v>109</v>
      </c>
      <c r="C76" s="114" t="s">
        <v>40</v>
      </c>
      <c r="D76" s="56"/>
      <c r="E76" s="270"/>
      <c r="F76" s="57"/>
      <c r="G76" s="58"/>
      <c r="H76" s="271"/>
      <c r="I76" s="57"/>
      <c r="J76" s="57"/>
      <c r="K76" s="270"/>
      <c r="L76" s="59"/>
      <c r="M76" s="272"/>
      <c r="N76" s="57"/>
      <c r="O76" s="57"/>
      <c r="P76" s="57"/>
      <c r="Q76" s="271"/>
      <c r="R76" s="57"/>
      <c r="S76" s="57"/>
      <c r="T76" s="57"/>
      <c r="U76" s="59"/>
      <c r="V76" s="61">
        <f t="shared" si="3"/>
        <v>84</v>
      </c>
      <c r="W76" s="62">
        <v>79</v>
      </c>
      <c r="X76" s="476" t="s">
        <v>94</v>
      </c>
      <c r="Y76" s="431"/>
      <c r="Z76" s="120">
        <f>Z56</f>
        <v>3.76</v>
      </c>
      <c r="AA76" s="117">
        <f>'Contact-Player Info'!L13</f>
        <v>5</v>
      </c>
      <c r="AB76" s="459" t="s">
        <v>110</v>
      </c>
      <c r="AC76" s="380" t="s">
        <v>172</v>
      </c>
      <c r="AD76" s="382">
        <v>0</v>
      </c>
      <c r="AE76" s="383"/>
      <c r="AF76" s="18"/>
    </row>
    <row r="77" spans="2:32" ht="13.5" customHeight="1" outlineLevel="1" x14ac:dyDescent="0.2">
      <c r="B77" s="374"/>
      <c r="C77" s="115" t="s">
        <v>42</v>
      </c>
      <c r="D77" s="69"/>
      <c r="E77" s="233"/>
      <c r="F77" s="63"/>
      <c r="G77" s="234"/>
      <c r="H77" s="234"/>
      <c r="I77" s="63"/>
      <c r="J77" s="233"/>
      <c r="K77" s="233"/>
      <c r="L77" s="65"/>
      <c r="M77" s="246"/>
      <c r="N77" s="63"/>
      <c r="O77" s="233"/>
      <c r="P77" s="63"/>
      <c r="Q77" s="234"/>
      <c r="R77" s="233"/>
      <c r="S77" s="233"/>
      <c r="T77" s="63"/>
      <c r="U77" s="235"/>
      <c r="V77" s="46">
        <f t="shared" si="3"/>
        <v>102</v>
      </c>
      <c r="W77" s="47">
        <v>90</v>
      </c>
      <c r="X77" s="477">
        <v>4</v>
      </c>
      <c r="Y77" s="478"/>
      <c r="Z77" s="103">
        <f>Z64</f>
        <v>9.129999999999999</v>
      </c>
      <c r="AA77" s="111">
        <f>'Contact-Player Info'!L15</f>
        <v>12</v>
      </c>
      <c r="AB77" s="460"/>
      <c r="AC77" s="381"/>
      <c r="AD77" s="384"/>
      <c r="AE77" s="385"/>
      <c r="AF77" s="18"/>
    </row>
    <row r="78" spans="2:32" ht="13.5" customHeight="1" outlineLevel="1" x14ac:dyDescent="0.2">
      <c r="B78" s="374"/>
      <c r="C78" s="167" t="s">
        <v>36</v>
      </c>
      <c r="D78" s="69"/>
      <c r="E78" s="254"/>
      <c r="F78" s="63"/>
      <c r="G78" s="64"/>
      <c r="H78" s="255"/>
      <c r="I78" s="63"/>
      <c r="J78" s="254"/>
      <c r="K78" s="254"/>
      <c r="L78" s="65"/>
      <c r="M78" s="256"/>
      <c r="N78" s="63"/>
      <c r="O78" s="63"/>
      <c r="P78" s="63"/>
      <c r="Q78" s="255"/>
      <c r="R78" s="254"/>
      <c r="S78" s="63"/>
      <c r="T78" s="63"/>
      <c r="U78" s="65"/>
      <c r="V78" s="46">
        <f t="shared" si="3"/>
        <v>77</v>
      </c>
      <c r="W78" s="68">
        <v>70</v>
      </c>
      <c r="X78" s="477">
        <v>2</v>
      </c>
      <c r="Y78" s="478"/>
      <c r="Z78" s="162">
        <f>Z52</f>
        <v>4.96</v>
      </c>
      <c r="AA78" s="165">
        <f>'Contact-Player Info'!L9</f>
        <v>7</v>
      </c>
      <c r="AB78" s="460"/>
      <c r="AC78" s="386" t="s">
        <v>185</v>
      </c>
      <c r="AD78" s="388">
        <v>3</v>
      </c>
      <c r="AE78" s="389"/>
      <c r="AF78" s="18"/>
    </row>
    <row r="79" spans="2:32" ht="13.5" customHeight="1" outlineLevel="1" thickBot="1" x14ac:dyDescent="0.25">
      <c r="B79" s="375"/>
      <c r="C79" s="168" t="s">
        <v>38</v>
      </c>
      <c r="D79" s="152"/>
      <c r="E79" s="237"/>
      <c r="F79" s="153"/>
      <c r="G79" s="154"/>
      <c r="H79" s="238"/>
      <c r="I79" s="153"/>
      <c r="J79" s="237"/>
      <c r="K79" s="237"/>
      <c r="L79" s="155"/>
      <c r="M79" s="257"/>
      <c r="N79" s="153"/>
      <c r="O79" s="153"/>
      <c r="P79" s="153"/>
      <c r="Q79" s="238"/>
      <c r="R79" s="237"/>
      <c r="S79" s="237"/>
      <c r="T79" s="153"/>
      <c r="U79" s="155"/>
      <c r="V79" s="46">
        <f t="shared" si="3"/>
        <v>92</v>
      </c>
      <c r="W79" s="49">
        <v>84</v>
      </c>
      <c r="X79" s="530" t="s">
        <v>94</v>
      </c>
      <c r="Y79" s="429"/>
      <c r="Z79" s="164">
        <f>Z60</f>
        <v>5.8</v>
      </c>
      <c r="AA79" s="166">
        <f>'Contact-Player Info'!L11</f>
        <v>8</v>
      </c>
      <c r="AB79" s="461"/>
      <c r="AC79" s="387"/>
      <c r="AD79" s="390"/>
      <c r="AE79" s="391"/>
      <c r="AF79" s="18"/>
    </row>
    <row r="80" spans="2:32" ht="12.75" customHeight="1" outlineLevel="1" x14ac:dyDescent="0.2">
      <c r="B80" s="373" t="s">
        <v>111</v>
      </c>
      <c r="C80" s="112" t="s">
        <v>33</v>
      </c>
      <c r="D80" s="56"/>
      <c r="E80" s="225"/>
      <c r="F80" s="57"/>
      <c r="G80" s="58"/>
      <c r="H80" s="226"/>
      <c r="I80" s="57"/>
      <c r="J80" s="57"/>
      <c r="K80" s="225"/>
      <c r="L80" s="59"/>
      <c r="M80" s="249"/>
      <c r="N80" s="57"/>
      <c r="O80" s="57"/>
      <c r="P80" s="57"/>
      <c r="Q80" s="226"/>
      <c r="R80" s="57"/>
      <c r="S80" s="57"/>
      <c r="T80" s="57"/>
      <c r="U80" s="59"/>
      <c r="V80" s="61">
        <f t="shared" si="3"/>
        <v>82</v>
      </c>
      <c r="W80" s="62">
        <v>77</v>
      </c>
      <c r="X80" s="476" t="s">
        <v>94</v>
      </c>
      <c r="Y80" s="431"/>
      <c r="Z80" s="121">
        <f>Z51</f>
        <v>3.6599999999999993</v>
      </c>
      <c r="AA80" s="118">
        <f>'Contact-Player Info'!L6</f>
        <v>5</v>
      </c>
      <c r="AB80" s="395" t="s">
        <v>86</v>
      </c>
      <c r="AC80" s="380" t="s">
        <v>186</v>
      </c>
      <c r="AD80" s="382">
        <v>3</v>
      </c>
      <c r="AE80" s="383"/>
      <c r="AF80" s="18"/>
    </row>
    <row r="81" spans="2:32" ht="12.75" customHeight="1" outlineLevel="1" x14ac:dyDescent="0.2">
      <c r="B81" s="374"/>
      <c r="C81" s="113" t="s">
        <v>35</v>
      </c>
      <c r="D81" s="69"/>
      <c r="E81" s="229"/>
      <c r="F81" s="63"/>
      <c r="G81" s="228"/>
      <c r="H81" s="228"/>
      <c r="I81" s="63"/>
      <c r="J81" s="229"/>
      <c r="K81" s="229"/>
      <c r="L81" s="65"/>
      <c r="M81" s="250"/>
      <c r="N81" s="63"/>
      <c r="O81" s="229"/>
      <c r="P81" s="63"/>
      <c r="Q81" s="228"/>
      <c r="R81" s="229"/>
      <c r="S81" s="229"/>
      <c r="T81" s="63"/>
      <c r="U81" s="65"/>
      <c r="V81" s="46">
        <f t="shared" si="3"/>
        <v>85</v>
      </c>
      <c r="W81" s="47">
        <v>75</v>
      </c>
      <c r="X81" s="477" t="s">
        <v>94</v>
      </c>
      <c r="Y81" s="478"/>
      <c r="Z81" s="94">
        <f>Z59</f>
        <v>8.17</v>
      </c>
      <c r="AA81" s="119">
        <f>'Contact-Player Info'!L8</f>
        <v>10</v>
      </c>
      <c r="AB81" s="396"/>
      <c r="AC81" s="381"/>
      <c r="AD81" s="384"/>
      <c r="AE81" s="385"/>
      <c r="AF81" s="18"/>
    </row>
    <row r="82" spans="2:32" ht="12.75" customHeight="1" outlineLevel="1" x14ac:dyDescent="0.2">
      <c r="B82" s="374"/>
      <c r="C82" s="211" t="s">
        <v>45</v>
      </c>
      <c r="D82" s="69"/>
      <c r="E82" s="208"/>
      <c r="F82" s="63"/>
      <c r="G82" s="230"/>
      <c r="H82" s="230"/>
      <c r="I82" s="63"/>
      <c r="J82" s="208"/>
      <c r="K82" s="208"/>
      <c r="L82" s="65"/>
      <c r="M82" s="261"/>
      <c r="N82" s="63"/>
      <c r="O82" s="208"/>
      <c r="P82" s="63"/>
      <c r="Q82" s="230"/>
      <c r="R82" s="208"/>
      <c r="S82" s="208"/>
      <c r="T82" s="63"/>
      <c r="U82" s="65"/>
      <c r="V82" s="46">
        <f t="shared" si="3"/>
        <v>99</v>
      </c>
      <c r="W82" s="68">
        <v>89</v>
      </c>
      <c r="X82" s="477">
        <v>5</v>
      </c>
      <c r="Y82" s="478"/>
      <c r="Z82" s="204">
        <f>Z55</f>
        <v>8.1</v>
      </c>
      <c r="AA82" s="212">
        <f>'Contact-Player Info'!L18</f>
        <v>10</v>
      </c>
      <c r="AB82" s="396"/>
      <c r="AC82" s="386" t="s">
        <v>172</v>
      </c>
      <c r="AD82" s="388">
        <v>0</v>
      </c>
      <c r="AE82" s="389"/>
      <c r="AF82" s="18"/>
    </row>
    <row r="83" spans="2:32" ht="13.5" customHeight="1" outlineLevel="1" thickBot="1" x14ac:dyDescent="0.25">
      <c r="B83" s="375"/>
      <c r="C83" s="213" t="s">
        <v>47</v>
      </c>
      <c r="D83" s="258"/>
      <c r="E83" s="259"/>
      <c r="F83" s="153"/>
      <c r="G83" s="260"/>
      <c r="H83" s="260"/>
      <c r="I83" s="259"/>
      <c r="J83" s="259"/>
      <c r="K83" s="259"/>
      <c r="L83" s="155"/>
      <c r="M83" s="262"/>
      <c r="N83" s="153"/>
      <c r="O83" s="259"/>
      <c r="P83" s="259"/>
      <c r="Q83" s="260"/>
      <c r="R83" s="259"/>
      <c r="S83" s="259"/>
      <c r="T83" s="259"/>
      <c r="U83" s="263"/>
      <c r="V83" s="46">
        <f t="shared" si="3"/>
        <v>95</v>
      </c>
      <c r="W83" s="49">
        <v>79</v>
      </c>
      <c r="X83" s="530">
        <v>6</v>
      </c>
      <c r="Y83" s="429"/>
      <c r="Z83" s="206">
        <f>Z63</f>
        <v>12.25</v>
      </c>
      <c r="AA83" s="214">
        <f>'Contact-Player Info'!L20</f>
        <v>16</v>
      </c>
      <c r="AB83" s="397"/>
      <c r="AC83" s="387"/>
      <c r="AD83" s="390"/>
      <c r="AE83" s="391"/>
      <c r="AF83" s="18"/>
    </row>
    <row r="84" spans="2:32" ht="12.75" customHeight="1" outlineLevel="1" x14ac:dyDescent="0.2">
      <c r="B84" s="376" t="s">
        <v>112</v>
      </c>
      <c r="C84" s="114" t="s">
        <v>41</v>
      </c>
      <c r="D84" s="69"/>
      <c r="E84" s="233"/>
      <c r="F84" s="63"/>
      <c r="G84" s="64"/>
      <c r="H84" s="234"/>
      <c r="I84" s="63"/>
      <c r="J84" s="233"/>
      <c r="K84" s="233"/>
      <c r="L84" s="65"/>
      <c r="M84" s="246"/>
      <c r="N84" s="63"/>
      <c r="O84" s="63"/>
      <c r="P84" s="63"/>
      <c r="Q84" s="234"/>
      <c r="R84" s="233"/>
      <c r="S84" s="63"/>
      <c r="T84" s="63"/>
      <c r="U84" s="65"/>
      <c r="V84" s="62">
        <f t="shared" si="3"/>
        <v>82</v>
      </c>
      <c r="W84" s="62">
        <v>75</v>
      </c>
      <c r="X84" s="476" t="s">
        <v>94</v>
      </c>
      <c r="Y84" s="431"/>
      <c r="Z84" s="120">
        <f>Z57</f>
        <v>5.24</v>
      </c>
      <c r="AA84" s="117">
        <f>'Contact-Player Info'!L14</f>
        <v>7</v>
      </c>
      <c r="AB84" s="392" t="s">
        <v>90</v>
      </c>
      <c r="AC84" s="380" t="s">
        <v>183</v>
      </c>
      <c r="AD84" s="382">
        <v>3</v>
      </c>
      <c r="AE84" s="383"/>
      <c r="AF84" s="18"/>
    </row>
    <row r="85" spans="2:32" ht="12.75" customHeight="1" outlineLevel="1" x14ac:dyDescent="0.2">
      <c r="B85" s="371"/>
      <c r="C85" s="115" t="s">
        <v>43</v>
      </c>
      <c r="D85" s="236"/>
      <c r="E85" s="233"/>
      <c r="F85" s="233"/>
      <c r="G85" s="234"/>
      <c r="H85" s="234"/>
      <c r="I85" s="233"/>
      <c r="J85" s="233"/>
      <c r="K85" s="233"/>
      <c r="L85" s="65"/>
      <c r="M85" s="246"/>
      <c r="N85" s="63"/>
      <c r="O85" s="233"/>
      <c r="P85" s="233"/>
      <c r="Q85" s="234"/>
      <c r="R85" s="233"/>
      <c r="S85" s="233"/>
      <c r="T85" s="63"/>
      <c r="U85" s="235"/>
      <c r="V85" s="47">
        <f t="shared" si="3"/>
        <v>83</v>
      </c>
      <c r="W85" s="47">
        <v>68</v>
      </c>
      <c r="X85" s="477">
        <v>3</v>
      </c>
      <c r="Y85" s="478"/>
      <c r="Z85" s="103">
        <f>Z65</f>
        <v>11.54</v>
      </c>
      <c r="AA85" s="111">
        <f>'Contact-Player Info'!L16</f>
        <v>15</v>
      </c>
      <c r="AB85" s="404"/>
      <c r="AC85" s="381"/>
      <c r="AD85" s="384"/>
      <c r="AE85" s="385"/>
      <c r="AF85" s="18"/>
    </row>
    <row r="86" spans="2:32" ht="12.75" customHeight="1" outlineLevel="1" x14ac:dyDescent="0.2">
      <c r="B86" s="371"/>
      <c r="C86" s="167" t="s">
        <v>37</v>
      </c>
      <c r="D86" s="69"/>
      <c r="E86" s="254"/>
      <c r="F86" s="63"/>
      <c r="G86" s="64"/>
      <c r="H86" s="255"/>
      <c r="I86" s="63"/>
      <c r="J86" s="254"/>
      <c r="K86" s="254"/>
      <c r="L86" s="65"/>
      <c r="M86" s="256"/>
      <c r="N86" s="63"/>
      <c r="O86" s="63"/>
      <c r="P86" s="63"/>
      <c r="Q86" s="255"/>
      <c r="R86" s="254"/>
      <c r="S86" s="63"/>
      <c r="T86" s="63"/>
      <c r="U86" s="65"/>
      <c r="V86" s="47">
        <f t="shared" si="3"/>
        <v>84</v>
      </c>
      <c r="W86" s="68">
        <v>77</v>
      </c>
      <c r="X86" s="477" t="s">
        <v>94</v>
      </c>
      <c r="Y86" s="478"/>
      <c r="Z86" s="162">
        <f>Z53</f>
        <v>4.9499999999999993</v>
      </c>
      <c r="AA86" s="165">
        <f>'Contact-Player Info'!L10</f>
        <v>7</v>
      </c>
      <c r="AB86" s="404"/>
      <c r="AC86" s="386" t="s">
        <v>184</v>
      </c>
      <c r="AD86" s="388">
        <v>0</v>
      </c>
      <c r="AE86" s="389"/>
      <c r="AF86" s="18"/>
    </row>
    <row r="87" spans="2:32" ht="13.5" customHeight="1" outlineLevel="1" thickBot="1" x14ac:dyDescent="0.25">
      <c r="B87" s="372"/>
      <c r="C87" s="168" t="s">
        <v>39</v>
      </c>
      <c r="D87" s="152"/>
      <c r="E87" s="237"/>
      <c r="F87" s="153"/>
      <c r="G87" s="238"/>
      <c r="H87" s="238"/>
      <c r="I87" s="237"/>
      <c r="J87" s="237"/>
      <c r="K87" s="237"/>
      <c r="L87" s="155"/>
      <c r="M87" s="257"/>
      <c r="N87" s="153"/>
      <c r="O87" s="237"/>
      <c r="P87" s="153"/>
      <c r="Q87" s="238"/>
      <c r="R87" s="237"/>
      <c r="S87" s="237"/>
      <c r="T87" s="153"/>
      <c r="U87" s="239"/>
      <c r="V87" s="49">
        <f t="shared" si="3"/>
        <v>93</v>
      </c>
      <c r="W87" s="49">
        <v>81</v>
      </c>
      <c r="X87" s="530" t="s">
        <v>94</v>
      </c>
      <c r="Y87" s="429"/>
      <c r="Z87" s="164">
        <f>Z61</f>
        <v>9.15</v>
      </c>
      <c r="AA87" s="166">
        <f>'Contact-Player Info'!L12</f>
        <v>12</v>
      </c>
      <c r="AB87" s="405"/>
      <c r="AC87" s="387"/>
      <c r="AD87" s="390"/>
      <c r="AE87" s="391"/>
      <c r="AF87" s="18"/>
    </row>
    <row r="88" spans="2:32" x14ac:dyDescent="0.25">
      <c r="AF88" s="18"/>
    </row>
    <row r="89" spans="2:32" ht="15.75" thickBot="1" x14ac:dyDescent="0.3">
      <c r="AF89" s="18"/>
    </row>
    <row r="90" spans="2:32" ht="15.75" thickBot="1" x14ac:dyDescent="0.3">
      <c r="B90" s="377" t="s">
        <v>99</v>
      </c>
      <c r="C90" s="378"/>
      <c r="D90" s="378"/>
      <c r="E90" s="378"/>
      <c r="F90" s="378"/>
      <c r="G90" s="378"/>
      <c r="H90" s="378"/>
      <c r="I90" s="378"/>
      <c r="J90" s="378"/>
      <c r="K90" s="378"/>
      <c r="L90" s="378"/>
      <c r="M90" s="378"/>
      <c r="N90" s="378"/>
      <c r="O90" s="378"/>
      <c r="P90" s="378"/>
      <c r="Q90" s="378"/>
      <c r="R90" s="378"/>
      <c r="S90" s="378"/>
      <c r="T90" s="378"/>
      <c r="U90" s="378"/>
      <c r="V90" s="378"/>
      <c r="W90" s="378"/>
      <c r="X90" s="378"/>
      <c r="Y90" s="378"/>
      <c r="Z90" s="378"/>
      <c r="AA90" s="378"/>
      <c r="AB90" s="378"/>
      <c r="AC90" s="378"/>
      <c r="AD90" s="378"/>
      <c r="AE90" s="379"/>
      <c r="AF90" s="18"/>
    </row>
    <row r="91" spans="2:32" ht="15.75" customHeight="1" outlineLevel="1" thickBot="1" x14ac:dyDescent="0.3">
      <c r="B91" s="367" t="s">
        <v>49</v>
      </c>
      <c r="C91" s="364" t="s">
        <v>113</v>
      </c>
      <c r="D91" s="365"/>
      <c r="E91" s="365"/>
      <c r="F91" s="365"/>
      <c r="G91" s="365"/>
      <c r="H91" s="365"/>
      <c r="I91" s="365"/>
      <c r="J91" s="365"/>
      <c r="K91" s="365"/>
      <c r="L91" s="365"/>
      <c r="M91" s="365"/>
      <c r="N91" s="365"/>
      <c r="O91" s="365"/>
      <c r="P91" s="365"/>
      <c r="Q91" s="365"/>
      <c r="R91" s="365"/>
      <c r="S91" s="365"/>
      <c r="T91" s="365"/>
      <c r="U91" s="366"/>
      <c r="V91" s="37" t="s">
        <v>51</v>
      </c>
      <c r="W91" s="37" t="s">
        <v>52</v>
      </c>
      <c r="X91" s="438" t="s">
        <v>53</v>
      </c>
      <c r="Y91" s="439"/>
      <c r="Z91" s="398" t="s">
        <v>114</v>
      </c>
      <c r="AA91" s="399"/>
      <c r="AB91" s="399"/>
      <c r="AC91" s="399"/>
      <c r="AD91" s="399"/>
      <c r="AE91" s="400"/>
      <c r="AF91" s="18"/>
    </row>
    <row r="92" spans="2:32" ht="12.75" customHeight="1" outlineLevel="1" thickBot="1" x14ac:dyDescent="0.25">
      <c r="B92" s="368"/>
      <c r="C92" s="74" t="s">
        <v>55</v>
      </c>
      <c r="D92" s="19">
        <v>11</v>
      </c>
      <c r="E92" s="35">
        <v>9</v>
      </c>
      <c r="F92" s="35">
        <v>7</v>
      </c>
      <c r="G92" s="35">
        <v>13</v>
      </c>
      <c r="H92" s="35">
        <v>3</v>
      </c>
      <c r="I92" s="35">
        <v>17</v>
      </c>
      <c r="J92" s="35">
        <v>15</v>
      </c>
      <c r="K92" s="35">
        <v>1</v>
      </c>
      <c r="L92" s="36">
        <v>5</v>
      </c>
      <c r="M92" s="20">
        <v>2</v>
      </c>
      <c r="N92" s="35">
        <v>12</v>
      </c>
      <c r="O92" s="35">
        <v>14</v>
      </c>
      <c r="P92" s="35">
        <v>8</v>
      </c>
      <c r="Q92" s="35">
        <v>16</v>
      </c>
      <c r="R92" s="35">
        <v>6</v>
      </c>
      <c r="S92" s="35">
        <v>4</v>
      </c>
      <c r="T92" s="35">
        <v>18</v>
      </c>
      <c r="U92" s="36">
        <v>10</v>
      </c>
      <c r="V92" s="19">
        <v>72.3</v>
      </c>
      <c r="W92" s="35">
        <v>126</v>
      </c>
      <c r="X92" s="467">
        <v>6805</v>
      </c>
      <c r="Y92" s="447"/>
      <c r="Z92" s="401"/>
      <c r="AA92" s="402"/>
      <c r="AB92" s="402"/>
      <c r="AC92" s="402"/>
      <c r="AD92" s="402"/>
      <c r="AE92" s="403"/>
      <c r="AF92" s="18"/>
    </row>
    <row r="93" spans="2:32" ht="13.5" outlineLevel="1" thickBot="1" x14ac:dyDescent="0.25">
      <c r="B93" s="369"/>
      <c r="C93" s="52" t="s">
        <v>56</v>
      </c>
      <c r="D93" s="31" t="s">
        <v>57</v>
      </c>
      <c r="E93" s="32" t="s">
        <v>58</v>
      </c>
      <c r="F93" s="32" t="s">
        <v>59</v>
      </c>
      <c r="G93" s="32" t="s">
        <v>60</v>
      </c>
      <c r="H93" s="32" t="s">
        <v>61</v>
      </c>
      <c r="I93" s="32" t="s">
        <v>62</v>
      </c>
      <c r="J93" s="32" t="s">
        <v>63</v>
      </c>
      <c r="K93" s="32" t="s">
        <v>64</v>
      </c>
      <c r="L93" s="77" t="s">
        <v>65</v>
      </c>
      <c r="M93" s="50" t="s">
        <v>66</v>
      </c>
      <c r="N93" s="32" t="s">
        <v>67</v>
      </c>
      <c r="O93" s="32" t="s">
        <v>68</v>
      </c>
      <c r="P93" s="32" t="s">
        <v>69</v>
      </c>
      <c r="Q93" s="32" t="s">
        <v>70</v>
      </c>
      <c r="R93" s="32" t="s">
        <v>71</v>
      </c>
      <c r="S93" s="32" t="s">
        <v>72</v>
      </c>
      <c r="T93" s="32" t="s">
        <v>73</v>
      </c>
      <c r="U93" s="77" t="s">
        <v>74</v>
      </c>
      <c r="V93" s="21" t="s">
        <v>75</v>
      </c>
      <c r="W93" s="22" t="s">
        <v>76</v>
      </c>
      <c r="X93" s="457" t="s">
        <v>101</v>
      </c>
      <c r="Y93" s="458"/>
      <c r="Z93" s="21" t="s">
        <v>78</v>
      </c>
      <c r="AA93" s="22" t="s">
        <v>79</v>
      </c>
      <c r="AB93" s="34" t="s">
        <v>80</v>
      </c>
      <c r="AC93" s="33" t="s">
        <v>81</v>
      </c>
      <c r="AD93" s="432" t="s">
        <v>82</v>
      </c>
      <c r="AE93" s="434"/>
      <c r="AF93" s="18"/>
    </row>
    <row r="94" spans="2:32" ht="16.5" customHeight="1" outlineLevel="1" x14ac:dyDescent="0.2">
      <c r="B94" s="373" t="s">
        <v>107</v>
      </c>
      <c r="C94" s="112" t="s">
        <v>32</v>
      </c>
      <c r="D94" s="56"/>
      <c r="E94" s="57"/>
      <c r="F94" s="57"/>
      <c r="G94" s="58"/>
      <c r="H94" s="226"/>
      <c r="I94" s="57"/>
      <c r="J94" s="57"/>
      <c r="K94" s="225"/>
      <c r="L94" s="59"/>
      <c r="M94" s="249"/>
      <c r="N94" s="57"/>
      <c r="O94" s="57"/>
      <c r="P94" s="57"/>
      <c r="Q94" s="58"/>
      <c r="R94" s="57"/>
      <c r="S94" s="57"/>
      <c r="T94" s="57"/>
      <c r="U94" s="59"/>
      <c r="V94" s="61">
        <f t="shared" ref="V94:V109" si="4">W94+AA94</f>
        <v>70</v>
      </c>
      <c r="W94" s="62">
        <v>67</v>
      </c>
      <c r="X94" s="476" t="s">
        <v>94</v>
      </c>
      <c r="Y94" s="431"/>
      <c r="Z94" s="93">
        <f>Z72</f>
        <v>2.04</v>
      </c>
      <c r="AA94" s="85">
        <f>'Contact-Player Info'!M5</f>
        <v>3</v>
      </c>
      <c r="AB94" s="395" t="s">
        <v>108</v>
      </c>
      <c r="AC94" s="380" t="s">
        <v>187</v>
      </c>
      <c r="AD94" s="382">
        <v>3</v>
      </c>
      <c r="AE94" s="383"/>
    </row>
    <row r="95" spans="2:32" ht="16.5" customHeight="1" outlineLevel="1" x14ac:dyDescent="0.2">
      <c r="B95" s="374"/>
      <c r="C95" s="113" t="s">
        <v>35</v>
      </c>
      <c r="D95" s="69"/>
      <c r="E95" s="229"/>
      <c r="F95" s="229"/>
      <c r="G95" s="64"/>
      <c r="H95" s="228"/>
      <c r="I95" s="63"/>
      <c r="J95" s="63"/>
      <c r="K95" s="229"/>
      <c r="L95" s="253"/>
      <c r="M95" s="250"/>
      <c r="N95" s="63"/>
      <c r="O95" s="63"/>
      <c r="P95" s="229"/>
      <c r="Q95" s="64"/>
      <c r="R95" s="229"/>
      <c r="S95" s="229"/>
      <c r="T95" s="63"/>
      <c r="U95" s="65"/>
      <c r="V95" s="46">
        <f t="shared" si="4"/>
        <v>84</v>
      </c>
      <c r="W95" s="47">
        <v>75</v>
      </c>
      <c r="X95" s="477" t="s">
        <v>94</v>
      </c>
      <c r="Y95" s="478"/>
      <c r="Z95" s="94">
        <f>Z81</f>
        <v>8.17</v>
      </c>
      <c r="AA95" s="87">
        <f>'Contact-Player Info'!M8</f>
        <v>9</v>
      </c>
      <c r="AB95" s="396"/>
      <c r="AC95" s="381"/>
      <c r="AD95" s="384"/>
      <c r="AE95" s="385"/>
    </row>
    <row r="96" spans="2:32" ht="16.5" customHeight="1" outlineLevel="1" x14ac:dyDescent="0.2">
      <c r="B96" s="374"/>
      <c r="C96" s="115" t="s">
        <v>40</v>
      </c>
      <c r="D96" s="69"/>
      <c r="E96" s="63"/>
      <c r="F96" s="63"/>
      <c r="G96" s="64"/>
      <c r="H96" s="234"/>
      <c r="I96" s="63"/>
      <c r="J96" s="63"/>
      <c r="K96" s="233"/>
      <c r="L96" s="235"/>
      <c r="M96" s="246"/>
      <c r="N96" s="63"/>
      <c r="O96" s="63"/>
      <c r="P96" s="63"/>
      <c r="Q96" s="64"/>
      <c r="R96" s="63"/>
      <c r="S96" s="233"/>
      <c r="T96" s="63"/>
      <c r="U96" s="65"/>
      <c r="V96" s="46">
        <f t="shared" si="4"/>
        <v>84</v>
      </c>
      <c r="W96" s="68">
        <v>79</v>
      </c>
      <c r="X96" s="477">
        <v>2</v>
      </c>
      <c r="Y96" s="478"/>
      <c r="Z96" s="103">
        <f>Z76</f>
        <v>3.76</v>
      </c>
      <c r="AA96" s="111">
        <f>'Contact-Player Info'!M13</f>
        <v>5</v>
      </c>
      <c r="AB96" s="396"/>
      <c r="AC96" s="386" t="s">
        <v>180</v>
      </c>
      <c r="AD96" s="388">
        <v>0</v>
      </c>
      <c r="AE96" s="389"/>
    </row>
    <row r="97" spans="2:32" ht="16.5" customHeight="1" outlineLevel="1" thickBot="1" x14ac:dyDescent="0.25">
      <c r="B97" s="375"/>
      <c r="C97" s="125" t="s">
        <v>43</v>
      </c>
      <c r="D97" s="273"/>
      <c r="E97" s="267"/>
      <c r="F97" s="267"/>
      <c r="G97" s="269"/>
      <c r="H97" s="154"/>
      <c r="I97" s="153"/>
      <c r="J97" s="153"/>
      <c r="K97" s="267"/>
      <c r="L97" s="266"/>
      <c r="M97" s="268"/>
      <c r="N97" s="267"/>
      <c r="O97" s="153"/>
      <c r="P97" s="153"/>
      <c r="Q97" s="154"/>
      <c r="R97" s="267"/>
      <c r="S97" s="267"/>
      <c r="T97" s="153"/>
      <c r="U97" s="266"/>
      <c r="V97" s="46">
        <f t="shared" si="4"/>
        <v>93</v>
      </c>
      <c r="W97" s="49">
        <v>80</v>
      </c>
      <c r="X97" s="530">
        <v>4</v>
      </c>
      <c r="Y97" s="429"/>
      <c r="Z97" s="105">
        <f>Z85</f>
        <v>11.54</v>
      </c>
      <c r="AA97" s="124">
        <f>'Contact-Player Info'!M16</f>
        <v>13</v>
      </c>
      <c r="AB97" s="397"/>
      <c r="AC97" s="387"/>
      <c r="AD97" s="390"/>
      <c r="AE97" s="391"/>
    </row>
    <row r="98" spans="2:32" ht="16.5" customHeight="1" outlineLevel="1" x14ac:dyDescent="0.2">
      <c r="B98" s="373" t="s">
        <v>109</v>
      </c>
      <c r="C98" s="217" t="s">
        <v>36</v>
      </c>
      <c r="D98" s="69"/>
      <c r="E98" s="63"/>
      <c r="F98" s="63"/>
      <c r="G98" s="64"/>
      <c r="H98" s="255"/>
      <c r="I98" s="63"/>
      <c r="J98" s="63"/>
      <c r="K98" s="254"/>
      <c r="L98" s="264"/>
      <c r="M98" s="256"/>
      <c r="N98" s="63"/>
      <c r="O98" s="63"/>
      <c r="P98" s="63"/>
      <c r="Q98" s="64"/>
      <c r="R98" s="254"/>
      <c r="S98" s="254"/>
      <c r="T98" s="63"/>
      <c r="U98" s="65"/>
      <c r="V98" s="61">
        <f t="shared" si="4"/>
        <v>84</v>
      </c>
      <c r="W98" s="62">
        <v>78</v>
      </c>
      <c r="X98" s="476">
        <v>6</v>
      </c>
      <c r="Y98" s="431"/>
      <c r="Z98" s="199">
        <f>Z78</f>
        <v>4.96</v>
      </c>
      <c r="AA98" s="218">
        <f>'Contact-Player Info'!M9</f>
        <v>6</v>
      </c>
      <c r="AB98" s="392" t="s">
        <v>86</v>
      </c>
      <c r="AC98" s="380" t="s">
        <v>181</v>
      </c>
      <c r="AD98" s="382">
        <v>1</v>
      </c>
      <c r="AE98" s="383"/>
    </row>
    <row r="99" spans="2:32" ht="16.5" customHeight="1" outlineLevel="1" x14ac:dyDescent="0.2">
      <c r="B99" s="374"/>
      <c r="C99" s="167" t="s">
        <v>39</v>
      </c>
      <c r="D99" s="274"/>
      <c r="E99" s="254"/>
      <c r="F99" s="254"/>
      <c r="G99" s="64"/>
      <c r="H99" s="255"/>
      <c r="I99" s="63"/>
      <c r="J99" s="63"/>
      <c r="K99" s="254"/>
      <c r="L99" s="264"/>
      <c r="M99" s="256"/>
      <c r="N99" s="63"/>
      <c r="O99" s="63"/>
      <c r="P99" s="254"/>
      <c r="Q99" s="64"/>
      <c r="R99" s="254"/>
      <c r="S99" s="254"/>
      <c r="T99" s="63"/>
      <c r="U99" s="264"/>
      <c r="V99" s="46">
        <f t="shared" si="4"/>
        <v>89</v>
      </c>
      <c r="W99" s="47">
        <v>78</v>
      </c>
      <c r="X99" s="477" t="s">
        <v>94</v>
      </c>
      <c r="Y99" s="478"/>
      <c r="Z99" s="162">
        <f>Z87</f>
        <v>9.15</v>
      </c>
      <c r="AA99" s="165">
        <f>'Contact-Player Info'!M12</f>
        <v>11</v>
      </c>
      <c r="AB99" s="393"/>
      <c r="AC99" s="381"/>
      <c r="AD99" s="384"/>
      <c r="AE99" s="385"/>
    </row>
    <row r="100" spans="2:32" ht="16.5" customHeight="1" outlineLevel="1" x14ac:dyDescent="0.2">
      <c r="B100" s="374"/>
      <c r="C100" s="211" t="s">
        <v>44</v>
      </c>
      <c r="D100" s="69"/>
      <c r="E100" s="63"/>
      <c r="F100" s="63"/>
      <c r="G100" s="64"/>
      <c r="H100" s="64"/>
      <c r="I100" s="63"/>
      <c r="J100" s="63"/>
      <c r="K100" s="63"/>
      <c r="L100" s="65"/>
      <c r="M100" s="66"/>
      <c r="N100" s="63"/>
      <c r="O100" s="63"/>
      <c r="P100" s="63"/>
      <c r="Q100" s="64"/>
      <c r="R100" s="63"/>
      <c r="S100" s="63"/>
      <c r="T100" s="63"/>
      <c r="U100" s="65"/>
      <c r="V100" s="46">
        <f t="shared" si="4"/>
        <v>84</v>
      </c>
      <c r="W100" s="68">
        <v>84</v>
      </c>
      <c r="X100" s="477" t="s">
        <v>94</v>
      </c>
      <c r="Y100" s="478"/>
      <c r="Z100" s="204">
        <f>Z74</f>
        <v>-3.999999999999998E-2</v>
      </c>
      <c r="AA100" s="212">
        <f>'Contact-Player Info'!M17</f>
        <v>0</v>
      </c>
      <c r="AB100" s="393"/>
      <c r="AC100" s="386" t="s">
        <v>184</v>
      </c>
      <c r="AD100" s="388">
        <v>2</v>
      </c>
      <c r="AE100" s="389"/>
    </row>
    <row r="101" spans="2:32" ht="16.5" customHeight="1" outlineLevel="1" thickBot="1" x14ac:dyDescent="0.25">
      <c r="B101" s="375"/>
      <c r="C101" s="213" t="s">
        <v>47</v>
      </c>
      <c r="D101" s="258"/>
      <c r="E101" s="259"/>
      <c r="F101" s="259"/>
      <c r="G101" s="260"/>
      <c r="H101" s="260"/>
      <c r="I101" s="153"/>
      <c r="J101" s="153"/>
      <c r="K101" s="259"/>
      <c r="L101" s="263"/>
      <c r="M101" s="262"/>
      <c r="N101" s="259"/>
      <c r="O101" s="259"/>
      <c r="P101" s="259"/>
      <c r="Q101" s="154"/>
      <c r="R101" s="259"/>
      <c r="S101" s="259"/>
      <c r="T101" s="153"/>
      <c r="U101" s="263"/>
      <c r="V101" s="46">
        <f t="shared" si="4"/>
        <v>85</v>
      </c>
      <c r="W101" s="49">
        <v>71</v>
      </c>
      <c r="X101" s="530">
        <v>3</v>
      </c>
      <c r="Y101" s="429"/>
      <c r="Z101" s="206">
        <f>Z83</f>
        <v>12.25</v>
      </c>
      <c r="AA101" s="214">
        <f>'Contact-Player Info'!M20</f>
        <v>14</v>
      </c>
      <c r="AB101" s="394"/>
      <c r="AC101" s="387"/>
      <c r="AD101" s="390"/>
      <c r="AE101" s="391"/>
    </row>
    <row r="102" spans="2:32" ht="16.5" customHeight="1" outlineLevel="1" x14ac:dyDescent="0.2">
      <c r="B102" s="373" t="s">
        <v>111</v>
      </c>
      <c r="C102" s="112" t="s">
        <v>33</v>
      </c>
      <c r="D102" s="69"/>
      <c r="E102" s="63"/>
      <c r="F102" s="63"/>
      <c r="G102" s="64"/>
      <c r="H102" s="228"/>
      <c r="I102" s="63"/>
      <c r="J102" s="63"/>
      <c r="K102" s="229"/>
      <c r="L102" s="65"/>
      <c r="M102" s="250"/>
      <c r="N102" s="63"/>
      <c r="O102" s="63"/>
      <c r="P102" s="63"/>
      <c r="Q102" s="64"/>
      <c r="R102" s="63"/>
      <c r="S102" s="229"/>
      <c r="T102" s="63"/>
      <c r="U102" s="65"/>
      <c r="V102" s="61">
        <f t="shared" si="4"/>
        <v>80</v>
      </c>
      <c r="W102" s="62">
        <v>76</v>
      </c>
      <c r="X102" s="476" t="s">
        <v>94</v>
      </c>
      <c r="Y102" s="431"/>
      <c r="Z102" s="93">
        <f>Z80</f>
        <v>3.6599999999999993</v>
      </c>
      <c r="AA102" s="110">
        <f>'Contact-Player Info'!M6</f>
        <v>4</v>
      </c>
      <c r="AB102" s="395" t="s">
        <v>84</v>
      </c>
      <c r="AC102" s="380" t="s">
        <v>187</v>
      </c>
      <c r="AD102" s="382">
        <v>2</v>
      </c>
      <c r="AE102" s="383"/>
      <c r="AF102" s="18"/>
    </row>
    <row r="103" spans="2:32" ht="16.5" customHeight="1" outlineLevel="1" x14ac:dyDescent="0.2">
      <c r="B103" s="374"/>
      <c r="C103" s="113" t="s">
        <v>34</v>
      </c>
      <c r="D103" s="69"/>
      <c r="E103" s="229"/>
      <c r="F103" s="229"/>
      <c r="G103" s="64"/>
      <c r="H103" s="228"/>
      <c r="I103" s="63"/>
      <c r="J103" s="63"/>
      <c r="K103" s="229"/>
      <c r="L103" s="253"/>
      <c r="M103" s="250"/>
      <c r="N103" s="63"/>
      <c r="O103" s="63"/>
      <c r="P103" s="229"/>
      <c r="Q103" s="64"/>
      <c r="R103" s="229"/>
      <c r="S103" s="229"/>
      <c r="T103" s="63"/>
      <c r="U103" s="65"/>
      <c r="V103" s="46">
        <f t="shared" si="4"/>
        <v>83</v>
      </c>
      <c r="W103" s="47">
        <v>74</v>
      </c>
      <c r="X103" s="477" t="s">
        <v>94</v>
      </c>
      <c r="Y103" s="478"/>
      <c r="Z103" s="94">
        <f>Z73</f>
        <v>7.8999999999999995</v>
      </c>
      <c r="AA103" s="87">
        <f>'Contact-Player Info'!M7</f>
        <v>9</v>
      </c>
      <c r="AB103" s="396"/>
      <c r="AC103" s="381"/>
      <c r="AD103" s="384"/>
      <c r="AE103" s="385"/>
      <c r="AF103" s="18"/>
    </row>
    <row r="104" spans="2:32" ht="16.5" customHeight="1" outlineLevel="1" x14ac:dyDescent="0.2">
      <c r="B104" s="374"/>
      <c r="C104" s="115" t="s">
        <v>41</v>
      </c>
      <c r="D104" s="69"/>
      <c r="E104" s="63"/>
      <c r="F104" s="63"/>
      <c r="G104" s="64"/>
      <c r="H104" s="234"/>
      <c r="I104" s="63"/>
      <c r="J104" s="63"/>
      <c r="K104" s="233"/>
      <c r="L104" s="235"/>
      <c r="M104" s="246"/>
      <c r="N104" s="63"/>
      <c r="O104" s="63"/>
      <c r="P104" s="63"/>
      <c r="Q104" s="64"/>
      <c r="R104" s="233"/>
      <c r="S104" s="233"/>
      <c r="T104" s="63"/>
      <c r="U104" s="65"/>
      <c r="V104" s="46">
        <f t="shared" si="4"/>
        <v>81</v>
      </c>
      <c r="W104" s="68">
        <v>75</v>
      </c>
      <c r="X104" s="477">
        <v>2</v>
      </c>
      <c r="Y104" s="478"/>
      <c r="Z104" s="103">
        <f>Z84</f>
        <v>5.24</v>
      </c>
      <c r="AA104" s="111">
        <f>'Contact-Player Info'!M14</f>
        <v>6</v>
      </c>
      <c r="AB104" s="396"/>
      <c r="AC104" s="386" t="s">
        <v>180</v>
      </c>
      <c r="AD104" s="388">
        <v>1</v>
      </c>
      <c r="AE104" s="389"/>
      <c r="AF104" s="18"/>
    </row>
    <row r="105" spans="2:32" ht="16.5" customHeight="1" outlineLevel="1" thickBot="1" x14ac:dyDescent="0.25">
      <c r="B105" s="375"/>
      <c r="C105" s="125" t="s">
        <v>42</v>
      </c>
      <c r="D105" s="152"/>
      <c r="E105" s="267"/>
      <c r="F105" s="267"/>
      <c r="G105" s="154"/>
      <c r="H105" s="269"/>
      <c r="I105" s="153"/>
      <c r="J105" s="153"/>
      <c r="K105" s="267"/>
      <c r="L105" s="266"/>
      <c r="M105" s="268"/>
      <c r="N105" s="153"/>
      <c r="O105" s="153"/>
      <c r="P105" s="267"/>
      <c r="Q105" s="154"/>
      <c r="R105" s="267"/>
      <c r="S105" s="267"/>
      <c r="T105" s="153"/>
      <c r="U105" s="266"/>
      <c r="V105" s="46">
        <f t="shared" si="4"/>
        <v>94</v>
      </c>
      <c r="W105" s="49">
        <v>84</v>
      </c>
      <c r="X105" s="530">
        <v>1</v>
      </c>
      <c r="Y105" s="429"/>
      <c r="Z105" s="105">
        <f>Z77</f>
        <v>9.129999999999999</v>
      </c>
      <c r="AA105" s="124">
        <f>'Contact-Player Info'!M15</f>
        <v>10</v>
      </c>
      <c r="AB105" s="397"/>
      <c r="AC105" s="387"/>
      <c r="AD105" s="390"/>
      <c r="AE105" s="391"/>
      <c r="AF105" s="18"/>
    </row>
    <row r="106" spans="2:32" ht="16.5" customHeight="1" outlineLevel="1" x14ac:dyDescent="0.2">
      <c r="B106" s="376" t="s">
        <v>112</v>
      </c>
      <c r="C106" s="217" t="s">
        <v>37</v>
      </c>
      <c r="D106" s="69"/>
      <c r="E106" s="63"/>
      <c r="F106" s="63"/>
      <c r="G106" s="64"/>
      <c r="H106" s="255"/>
      <c r="I106" s="63"/>
      <c r="J106" s="63"/>
      <c r="K106" s="254"/>
      <c r="L106" s="264"/>
      <c r="M106" s="256"/>
      <c r="N106" s="63"/>
      <c r="O106" s="63"/>
      <c r="P106" s="63"/>
      <c r="Q106" s="64"/>
      <c r="R106" s="254"/>
      <c r="S106" s="254"/>
      <c r="T106" s="63"/>
      <c r="U106" s="65"/>
      <c r="V106" s="62">
        <f t="shared" si="4"/>
        <v>91</v>
      </c>
      <c r="W106" s="62">
        <v>85</v>
      </c>
      <c r="X106" s="476" t="s">
        <v>94</v>
      </c>
      <c r="Y106" s="431"/>
      <c r="Z106" s="199">
        <f>Z86</f>
        <v>4.9499999999999993</v>
      </c>
      <c r="AA106" s="218">
        <f>'Contact-Player Info'!M10</f>
        <v>6</v>
      </c>
      <c r="AB106" s="435" t="s">
        <v>90</v>
      </c>
      <c r="AC106" s="380" t="s">
        <v>172</v>
      </c>
      <c r="AD106" s="382">
        <v>1</v>
      </c>
      <c r="AE106" s="383"/>
      <c r="AF106" s="18"/>
    </row>
    <row r="107" spans="2:32" ht="16.5" customHeight="1" outlineLevel="1" x14ac:dyDescent="0.2">
      <c r="B107" s="371"/>
      <c r="C107" s="167" t="s">
        <v>38</v>
      </c>
      <c r="D107" s="69"/>
      <c r="E107" s="63"/>
      <c r="F107" s="254"/>
      <c r="G107" s="64"/>
      <c r="H107" s="255"/>
      <c r="I107" s="63"/>
      <c r="J107" s="63"/>
      <c r="K107" s="254"/>
      <c r="L107" s="264"/>
      <c r="M107" s="256"/>
      <c r="N107" s="63"/>
      <c r="O107" s="63"/>
      <c r="P107" s="63"/>
      <c r="Q107" s="64"/>
      <c r="R107" s="254"/>
      <c r="S107" s="254"/>
      <c r="T107" s="63"/>
      <c r="U107" s="65"/>
      <c r="V107" s="47">
        <f t="shared" si="4"/>
        <v>84</v>
      </c>
      <c r="W107" s="47">
        <v>77</v>
      </c>
      <c r="X107" s="477" t="s">
        <v>94</v>
      </c>
      <c r="Y107" s="478"/>
      <c r="Z107" s="162">
        <f>Z79</f>
        <v>5.8</v>
      </c>
      <c r="AA107" s="165">
        <f>'Contact-Player Info'!M11</f>
        <v>7</v>
      </c>
      <c r="AB107" s="436"/>
      <c r="AC107" s="381"/>
      <c r="AD107" s="384"/>
      <c r="AE107" s="385"/>
      <c r="AF107" s="18"/>
    </row>
    <row r="108" spans="2:32" ht="16.5" customHeight="1" outlineLevel="1" x14ac:dyDescent="0.2">
      <c r="B108" s="371"/>
      <c r="C108" s="211" t="s">
        <v>45</v>
      </c>
      <c r="D108" s="69"/>
      <c r="E108" s="208"/>
      <c r="F108" s="208"/>
      <c r="G108" s="64"/>
      <c r="H108" s="230"/>
      <c r="I108" s="63"/>
      <c r="J108" s="63"/>
      <c r="K108" s="208"/>
      <c r="L108" s="231"/>
      <c r="M108" s="261"/>
      <c r="N108" s="63"/>
      <c r="O108" s="63"/>
      <c r="P108" s="208"/>
      <c r="Q108" s="64"/>
      <c r="R108" s="208"/>
      <c r="S108" s="208"/>
      <c r="T108" s="63"/>
      <c r="U108" s="65"/>
      <c r="V108" s="47">
        <f t="shared" si="4"/>
        <v>87</v>
      </c>
      <c r="W108" s="68">
        <v>78</v>
      </c>
      <c r="X108" s="477">
        <v>3</v>
      </c>
      <c r="Y108" s="478"/>
      <c r="Z108" s="204">
        <f>Z82</f>
        <v>8.1</v>
      </c>
      <c r="AA108" s="212">
        <f>'Contact-Player Info'!M18</f>
        <v>9</v>
      </c>
      <c r="AB108" s="436"/>
      <c r="AC108" s="386" t="s">
        <v>177</v>
      </c>
      <c r="AD108" s="388">
        <v>2</v>
      </c>
      <c r="AE108" s="389"/>
      <c r="AF108" s="18"/>
    </row>
    <row r="109" spans="2:32" ht="16.5" customHeight="1" outlineLevel="1" thickBot="1" x14ac:dyDescent="0.25">
      <c r="B109" s="372"/>
      <c r="C109" s="213" t="s">
        <v>46</v>
      </c>
      <c r="D109" s="152"/>
      <c r="E109" s="259"/>
      <c r="F109" s="259"/>
      <c r="G109" s="154"/>
      <c r="H109" s="260"/>
      <c r="I109" s="153"/>
      <c r="J109" s="153"/>
      <c r="K109" s="259"/>
      <c r="L109" s="263"/>
      <c r="M109" s="262"/>
      <c r="N109" s="153"/>
      <c r="O109" s="153"/>
      <c r="P109" s="259"/>
      <c r="Q109" s="154"/>
      <c r="R109" s="259"/>
      <c r="S109" s="259"/>
      <c r="T109" s="153"/>
      <c r="U109" s="263"/>
      <c r="V109" s="49">
        <f t="shared" si="4"/>
        <v>88</v>
      </c>
      <c r="W109" s="49">
        <v>78</v>
      </c>
      <c r="X109" s="530">
        <v>3</v>
      </c>
      <c r="Y109" s="429"/>
      <c r="Z109" s="206">
        <f>Z75</f>
        <v>8.94</v>
      </c>
      <c r="AA109" s="214">
        <f>'Contact-Player Info'!M19</f>
        <v>10</v>
      </c>
      <c r="AB109" s="437"/>
      <c r="AC109" s="387"/>
      <c r="AD109" s="390"/>
      <c r="AE109" s="391"/>
      <c r="AF109" s="18"/>
    </row>
    <row r="110" spans="2:32" ht="16.5" customHeight="1" x14ac:dyDescent="0.25">
      <c r="AF110" s="18"/>
    </row>
    <row r="111" spans="2:32" ht="16.5" customHeight="1" thickBot="1" x14ac:dyDescent="0.3">
      <c r="AF111" s="18"/>
    </row>
    <row r="112" spans="2:32" ht="15.75" thickBot="1" x14ac:dyDescent="0.3">
      <c r="B112" s="377" t="s">
        <v>115</v>
      </c>
      <c r="C112" s="378"/>
      <c r="D112" s="378"/>
      <c r="E112" s="378"/>
      <c r="F112" s="378"/>
      <c r="G112" s="378"/>
      <c r="H112" s="378"/>
      <c r="I112" s="378"/>
      <c r="J112" s="378"/>
      <c r="K112" s="378"/>
      <c r="L112" s="378"/>
      <c r="M112" s="378"/>
      <c r="N112" s="378"/>
      <c r="O112" s="378"/>
      <c r="P112" s="378"/>
      <c r="Q112" s="378"/>
      <c r="R112" s="378"/>
      <c r="S112" s="378"/>
      <c r="T112" s="378"/>
      <c r="U112" s="378"/>
      <c r="V112" s="378"/>
      <c r="W112" s="378"/>
      <c r="X112" s="378"/>
      <c r="Y112" s="378"/>
      <c r="Z112" s="378"/>
      <c r="AA112" s="378"/>
      <c r="AB112" s="378"/>
      <c r="AC112" s="378"/>
      <c r="AD112" s="378"/>
      <c r="AE112" s="379"/>
      <c r="AF112" s="18"/>
    </row>
    <row r="113" spans="2:32" ht="15.75" customHeight="1" outlineLevel="1" thickBot="1" x14ac:dyDescent="0.3">
      <c r="B113" s="367" t="s">
        <v>49</v>
      </c>
      <c r="C113" s="364" t="s">
        <v>113</v>
      </c>
      <c r="D113" s="365"/>
      <c r="E113" s="365"/>
      <c r="F113" s="365"/>
      <c r="G113" s="365"/>
      <c r="H113" s="365"/>
      <c r="I113" s="365"/>
      <c r="J113" s="365"/>
      <c r="K113" s="365"/>
      <c r="L113" s="365"/>
      <c r="M113" s="365"/>
      <c r="N113" s="365"/>
      <c r="O113" s="365"/>
      <c r="P113" s="365"/>
      <c r="Q113" s="365"/>
      <c r="R113" s="365"/>
      <c r="S113" s="365"/>
      <c r="T113" s="365"/>
      <c r="U113" s="366"/>
      <c r="V113" s="37" t="s">
        <v>51</v>
      </c>
      <c r="W113" s="37" t="s">
        <v>52</v>
      </c>
      <c r="X113" s="438" t="s">
        <v>53</v>
      </c>
      <c r="Y113" s="439"/>
      <c r="Z113" s="440" t="s">
        <v>116</v>
      </c>
      <c r="AA113" s="441"/>
      <c r="AB113" s="441"/>
      <c r="AC113" s="441"/>
      <c r="AD113" s="441"/>
      <c r="AE113" s="442"/>
      <c r="AF113" s="18"/>
    </row>
    <row r="114" spans="2:32" ht="12.75" customHeight="1" outlineLevel="1" x14ac:dyDescent="0.2">
      <c r="B114" s="368"/>
      <c r="C114" s="122" t="s">
        <v>55</v>
      </c>
      <c r="D114" s="19">
        <v>5</v>
      </c>
      <c r="E114" s="35">
        <v>15</v>
      </c>
      <c r="F114" s="35">
        <v>1</v>
      </c>
      <c r="G114" s="35">
        <v>9</v>
      </c>
      <c r="H114" s="35">
        <v>13</v>
      </c>
      <c r="I114" s="35">
        <v>7</v>
      </c>
      <c r="J114" s="35">
        <v>11</v>
      </c>
      <c r="K114" s="35">
        <v>17</v>
      </c>
      <c r="L114" s="36">
        <v>3</v>
      </c>
      <c r="M114" s="20">
        <v>4</v>
      </c>
      <c r="N114" s="35">
        <v>8</v>
      </c>
      <c r="O114" s="35">
        <v>10</v>
      </c>
      <c r="P114" s="35">
        <v>12</v>
      </c>
      <c r="Q114" s="35">
        <v>2</v>
      </c>
      <c r="R114" s="35">
        <v>18</v>
      </c>
      <c r="S114" s="35">
        <v>6</v>
      </c>
      <c r="T114" s="35">
        <v>16</v>
      </c>
      <c r="U114" s="36">
        <v>14</v>
      </c>
      <c r="V114" s="19">
        <v>71.5</v>
      </c>
      <c r="W114" s="36">
        <v>125</v>
      </c>
      <c r="X114" s="446">
        <v>6704</v>
      </c>
      <c r="Y114" s="447"/>
      <c r="Z114" s="443"/>
      <c r="AA114" s="444"/>
      <c r="AB114" s="444"/>
      <c r="AC114" s="444"/>
      <c r="AD114" s="444"/>
      <c r="AE114" s="445"/>
      <c r="AF114" s="18"/>
    </row>
    <row r="115" spans="2:32" ht="12.75" customHeight="1" outlineLevel="1" thickBot="1" x14ac:dyDescent="0.25">
      <c r="B115" s="369"/>
      <c r="C115" s="123" t="s">
        <v>56</v>
      </c>
      <c r="D115" s="31" t="s">
        <v>57</v>
      </c>
      <c r="E115" s="32" t="s">
        <v>58</v>
      </c>
      <c r="F115" s="32" t="s">
        <v>59</v>
      </c>
      <c r="G115" s="32" t="s">
        <v>60</v>
      </c>
      <c r="H115" s="32" t="s">
        <v>61</v>
      </c>
      <c r="I115" s="32" t="s">
        <v>62</v>
      </c>
      <c r="J115" s="32" t="s">
        <v>63</v>
      </c>
      <c r="K115" s="32" t="s">
        <v>64</v>
      </c>
      <c r="L115" s="77" t="s">
        <v>65</v>
      </c>
      <c r="M115" s="50" t="s">
        <v>66</v>
      </c>
      <c r="N115" s="32" t="s">
        <v>67</v>
      </c>
      <c r="O115" s="32" t="s">
        <v>68</v>
      </c>
      <c r="P115" s="32" t="s">
        <v>69</v>
      </c>
      <c r="Q115" s="32" t="s">
        <v>70</v>
      </c>
      <c r="R115" s="32" t="s">
        <v>71</v>
      </c>
      <c r="S115" s="32" t="s">
        <v>72</v>
      </c>
      <c r="T115" s="32" t="s">
        <v>73</v>
      </c>
      <c r="U115" s="77" t="s">
        <v>74</v>
      </c>
      <c r="V115" s="31" t="s">
        <v>75</v>
      </c>
      <c r="W115" s="77" t="s">
        <v>76</v>
      </c>
      <c r="X115" s="448" t="s">
        <v>117</v>
      </c>
      <c r="Y115" s="449"/>
      <c r="Z115" s="31" t="s">
        <v>78</v>
      </c>
      <c r="AA115" s="32" t="s">
        <v>79</v>
      </c>
      <c r="AB115" s="34" t="s">
        <v>80</v>
      </c>
      <c r="AC115" s="432" t="s">
        <v>81</v>
      </c>
      <c r="AD115" s="433"/>
      <c r="AE115" s="434"/>
      <c r="AF115" s="18"/>
    </row>
    <row r="116" spans="2:32" ht="15.75" customHeight="1" outlineLevel="1" x14ac:dyDescent="0.2">
      <c r="B116" s="370" t="s">
        <v>118</v>
      </c>
      <c r="C116" s="202" t="s">
        <v>45</v>
      </c>
      <c r="D116" s="232"/>
      <c r="E116" s="63"/>
      <c r="F116" s="208"/>
      <c r="G116" s="230"/>
      <c r="H116" s="64"/>
      <c r="I116" s="208"/>
      <c r="J116" s="63"/>
      <c r="K116" s="63"/>
      <c r="L116" s="231"/>
      <c r="M116" s="261"/>
      <c r="N116" s="208"/>
      <c r="O116" s="63"/>
      <c r="P116" s="63"/>
      <c r="Q116" s="230"/>
      <c r="R116" s="63"/>
      <c r="S116" s="208"/>
      <c r="T116" s="63"/>
      <c r="U116" s="65"/>
      <c r="V116" s="67">
        <f t="shared" ref="V116:V131" si="5">W116+AA116</f>
        <v>90</v>
      </c>
      <c r="W116" s="68">
        <v>81</v>
      </c>
      <c r="X116" s="533">
        <v>3</v>
      </c>
      <c r="Y116" s="478"/>
      <c r="Z116" s="209">
        <f>Z108</f>
        <v>8.1</v>
      </c>
      <c r="AA116" s="210">
        <f>'Contact-Player Info'!N19</f>
        <v>9</v>
      </c>
      <c r="AB116" s="395" t="s">
        <v>98</v>
      </c>
      <c r="AC116" s="408">
        <v>26</v>
      </c>
      <c r="AD116" s="409"/>
      <c r="AE116" s="410"/>
      <c r="AF116" s="18"/>
    </row>
    <row r="117" spans="2:32" ht="15.75" customHeight="1" outlineLevel="1" x14ac:dyDescent="0.2">
      <c r="B117" s="371"/>
      <c r="C117" s="98" t="s">
        <v>42</v>
      </c>
      <c r="D117" s="236"/>
      <c r="E117" s="63"/>
      <c r="F117" s="233"/>
      <c r="G117" s="234"/>
      <c r="H117" s="64"/>
      <c r="I117" s="233"/>
      <c r="J117" s="63"/>
      <c r="K117" s="63"/>
      <c r="L117" s="235"/>
      <c r="M117" s="246"/>
      <c r="N117" s="233"/>
      <c r="O117" s="233"/>
      <c r="P117" s="63"/>
      <c r="Q117" s="234"/>
      <c r="R117" s="63"/>
      <c r="S117" s="233"/>
      <c r="T117" s="63"/>
      <c r="U117" s="65"/>
      <c r="V117" s="47">
        <f t="shared" si="5"/>
        <v>88</v>
      </c>
      <c r="W117" s="68">
        <v>78</v>
      </c>
      <c r="X117" s="533">
        <v>6</v>
      </c>
      <c r="Y117" s="478"/>
      <c r="Z117" s="107">
        <f>Z105</f>
        <v>9.129999999999999</v>
      </c>
      <c r="AA117" s="108">
        <f>'Contact-Player Info'!N15</f>
        <v>10</v>
      </c>
      <c r="AB117" s="396"/>
      <c r="AC117" s="411">
        <v>29</v>
      </c>
      <c r="AD117" s="412"/>
      <c r="AE117" s="413"/>
      <c r="AF117" s="18"/>
    </row>
    <row r="118" spans="2:32" ht="15.75" customHeight="1" outlineLevel="1" x14ac:dyDescent="0.2">
      <c r="B118" s="371"/>
      <c r="C118" s="98" t="s">
        <v>40</v>
      </c>
      <c r="D118" s="69"/>
      <c r="E118" s="63"/>
      <c r="F118" s="233"/>
      <c r="G118" s="64"/>
      <c r="H118" s="64"/>
      <c r="I118" s="63"/>
      <c r="J118" s="63"/>
      <c r="K118" s="63"/>
      <c r="L118" s="235"/>
      <c r="M118" s="246"/>
      <c r="N118" s="63"/>
      <c r="O118" s="63"/>
      <c r="P118" s="63"/>
      <c r="Q118" s="234"/>
      <c r="R118" s="63"/>
      <c r="S118" s="63"/>
      <c r="T118" s="63"/>
      <c r="U118" s="65"/>
      <c r="V118" s="46">
        <f t="shared" si="5"/>
        <v>88</v>
      </c>
      <c r="W118" s="68">
        <v>84</v>
      </c>
      <c r="X118" s="533" t="s">
        <v>94</v>
      </c>
      <c r="Y118" s="478"/>
      <c r="Z118" s="107">
        <f>Z96</f>
        <v>3.76</v>
      </c>
      <c r="AA118" s="108">
        <f>'Contact-Player Info'!N13</f>
        <v>4</v>
      </c>
      <c r="AB118" s="396"/>
      <c r="AC118" s="411">
        <v>24</v>
      </c>
      <c r="AD118" s="412"/>
      <c r="AE118" s="413"/>
      <c r="AF118" s="18"/>
    </row>
    <row r="119" spans="2:32" ht="16.5" customHeight="1" outlineLevel="1" thickBot="1" x14ac:dyDescent="0.25">
      <c r="B119" s="372"/>
      <c r="C119" s="160" t="s">
        <v>38</v>
      </c>
      <c r="D119" s="245"/>
      <c r="E119" s="153"/>
      <c r="F119" s="237"/>
      <c r="G119" s="154"/>
      <c r="H119" s="154"/>
      <c r="I119" s="153"/>
      <c r="J119" s="153"/>
      <c r="K119" s="153"/>
      <c r="L119" s="239"/>
      <c r="M119" s="257"/>
      <c r="N119" s="153"/>
      <c r="O119" s="153"/>
      <c r="P119" s="153"/>
      <c r="Q119" s="238"/>
      <c r="R119" s="153"/>
      <c r="S119" s="237"/>
      <c r="T119" s="153"/>
      <c r="U119" s="155"/>
      <c r="V119" s="46">
        <f t="shared" si="5"/>
        <v>83</v>
      </c>
      <c r="W119" s="49">
        <v>77</v>
      </c>
      <c r="X119" s="428">
        <v>2</v>
      </c>
      <c r="Y119" s="429"/>
      <c r="Z119" s="215">
        <f>Z107</f>
        <v>5.8</v>
      </c>
      <c r="AA119" s="216">
        <f>'Contact-Player Info'!N11</f>
        <v>6</v>
      </c>
      <c r="AB119" s="397"/>
      <c r="AC119" s="414">
        <v>29</v>
      </c>
      <c r="AD119" s="415"/>
      <c r="AE119" s="416"/>
      <c r="AF119" s="18"/>
    </row>
    <row r="120" spans="2:32" ht="15.75" customHeight="1" outlineLevel="1" x14ac:dyDescent="0.2">
      <c r="B120" s="373" t="s">
        <v>119</v>
      </c>
      <c r="C120" s="82" t="s">
        <v>34</v>
      </c>
      <c r="D120" s="275"/>
      <c r="E120" s="57"/>
      <c r="F120" s="225"/>
      <c r="G120" s="58"/>
      <c r="H120" s="58"/>
      <c r="I120" s="225"/>
      <c r="J120" s="57"/>
      <c r="K120" s="57"/>
      <c r="L120" s="227"/>
      <c r="M120" s="249"/>
      <c r="N120" s="225"/>
      <c r="O120" s="57"/>
      <c r="P120" s="57"/>
      <c r="Q120" s="226"/>
      <c r="R120" s="57"/>
      <c r="S120" s="225"/>
      <c r="T120" s="57"/>
      <c r="U120" s="59"/>
      <c r="V120" s="61">
        <f t="shared" si="5"/>
        <v>79</v>
      </c>
      <c r="W120" s="62">
        <v>71</v>
      </c>
      <c r="X120" s="430">
        <v>8</v>
      </c>
      <c r="Y120" s="431"/>
      <c r="Z120" s="97">
        <f>Z103</f>
        <v>7.8999999999999995</v>
      </c>
      <c r="AA120" s="81">
        <f>'Contact-Player Info'!N7</f>
        <v>8</v>
      </c>
      <c r="AB120" s="392" t="s">
        <v>90</v>
      </c>
      <c r="AC120" s="423">
        <v>37</v>
      </c>
      <c r="AD120" s="424"/>
      <c r="AE120" s="425"/>
      <c r="AF120" s="18"/>
    </row>
    <row r="121" spans="2:32" ht="15.75" customHeight="1" outlineLevel="1" x14ac:dyDescent="0.2">
      <c r="B121" s="406"/>
      <c r="C121" s="202" t="s">
        <v>46</v>
      </c>
      <c r="D121" s="232"/>
      <c r="E121" s="63"/>
      <c r="F121" s="208"/>
      <c r="G121" s="230"/>
      <c r="H121" s="64"/>
      <c r="I121" s="208"/>
      <c r="J121" s="63"/>
      <c r="K121" s="63"/>
      <c r="L121" s="231"/>
      <c r="M121" s="261"/>
      <c r="N121" s="208"/>
      <c r="O121" s="63"/>
      <c r="P121" s="63"/>
      <c r="Q121" s="230"/>
      <c r="R121" s="63"/>
      <c r="S121" s="208"/>
      <c r="T121" s="63"/>
      <c r="U121" s="65"/>
      <c r="V121" s="46">
        <f t="shared" si="5"/>
        <v>92</v>
      </c>
      <c r="W121" s="47">
        <v>83</v>
      </c>
      <c r="X121" s="533">
        <v>9</v>
      </c>
      <c r="Y121" s="478"/>
      <c r="Z121" s="209">
        <f>Z109</f>
        <v>8.94</v>
      </c>
      <c r="AA121" s="210">
        <f>'Contact-Player Info'!N19</f>
        <v>9</v>
      </c>
      <c r="AB121" s="393"/>
      <c r="AC121" s="411">
        <v>25</v>
      </c>
      <c r="AD121" s="412"/>
      <c r="AE121" s="413"/>
      <c r="AF121" s="18"/>
    </row>
    <row r="122" spans="2:32" ht="15.75" customHeight="1" outlineLevel="1" x14ac:dyDescent="0.2">
      <c r="B122" s="406"/>
      <c r="C122" s="202" t="s">
        <v>44</v>
      </c>
      <c r="D122" s="69"/>
      <c r="E122" s="63"/>
      <c r="F122" s="63"/>
      <c r="G122" s="64"/>
      <c r="H122" s="64"/>
      <c r="I122" s="63"/>
      <c r="J122" s="63"/>
      <c r="K122" s="63"/>
      <c r="L122" s="65"/>
      <c r="M122" s="66"/>
      <c r="N122" s="63"/>
      <c r="O122" s="63"/>
      <c r="P122" s="63"/>
      <c r="Q122" s="64"/>
      <c r="R122" s="63"/>
      <c r="S122" s="63"/>
      <c r="T122" s="63"/>
      <c r="U122" s="65"/>
      <c r="V122" s="47">
        <f t="shared" si="5"/>
        <v>73</v>
      </c>
      <c r="W122" s="47">
        <v>73</v>
      </c>
      <c r="X122" s="533" t="s">
        <v>94</v>
      </c>
      <c r="Y122" s="478"/>
      <c r="Z122" s="209">
        <f>Z100</f>
        <v>-3.999999999999998E-2</v>
      </c>
      <c r="AA122" s="210">
        <f>'Contact-Player Info'!N17</f>
        <v>0</v>
      </c>
      <c r="AB122" s="393"/>
      <c r="AC122" s="411">
        <v>34</v>
      </c>
      <c r="AD122" s="412"/>
      <c r="AE122" s="413"/>
      <c r="AF122" s="18"/>
    </row>
    <row r="123" spans="2:32" ht="16.5" customHeight="1" outlineLevel="1" thickBot="1" x14ac:dyDescent="0.25">
      <c r="B123" s="407"/>
      <c r="C123" s="160" t="s">
        <v>37</v>
      </c>
      <c r="D123" s="245"/>
      <c r="E123" s="153"/>
      <c r="F123" s="237"/>
      <c r="G123" s="154"/>
      <c r="H123" s="154"/>
      <c r="I123" s="153"/>
      <c r="J123" s="153"/>
      <c r="K123" s="153"/>
      <c r="L123" s="239"/>
      <c r="M123" s="257"/>
      <c r="N123" s="153"/>
      <c r="O123" s="153"/>
      <c r="P123" s="153"/>
      <c r="Q123" s="238"/>
      <c r="R123" s="153"/>
      <c r="S123" s="153"/>
      <c r="T123" s="153"/>
      <c r="U123" s="155"/>
      <c r="V123" s="49">
        <f t="shared" si="5"/>
        <v>81</v>
      </c>
      <c r="W123" s="49">
        <v>76</v>
      </c>
      <c r="X123" s="428">
        <v>5</v>
      </c>
      <c r="Y123" s="429"/>
      <c r="Z123" s="215">
        <f>Z106</f>
        <v>4.9499999999999993</v>
      </c>
      <c r="AA123" s="216">
        <f>'Contact-Player Info'!N10</f>
        <v>5</v>
      </c>
      <c r="AB123" s="394"/>
      <c r="AC123" s="420">
        <v>31</v>
      </c>
      <c r="AD123" s="421"/>
      <c r="AE123" s="422"/>
      <c r="AF123" s="18"/>
    </row>
    <row r="124" spans="2:32" ht="15.75" customHeight="1" outlineLevel="1" x14ac:dyDescent="0.2">
      <c r="B124" s="373" t="s">
        <v>120</v>
      </c>
      <c r="C124" s="82" t="s">
        <v>35</v>
      </c>
      <c r="D124" s="251"/>
      <c r="E124" s="63"/>
      <c r="F124" s="229"/>
      <c r="G124" s="228"/>
      <c r="H124" s="64"/>
      <c r="I124" s="229"/>
      <c r="J124" s="63"/>
      <c r="K124" s="63"/>
      <c r="L124" s="253"/>
      <c r="M124" s="250"/>
      <c r="N124" s="229"/>
      <c r="O124" s="63"/>
      <c r="P124" s="63"/>
      <c r="Q124" s="228"/>
      <c r="R124" s="63"/>
      <c r="S124" s="229"/>
      <c r="T124" s="63"/>
      <c r="U124" s="65"/>
      <c r="V124" s="62">
        <f t="shared" si="5"/>
        <v>87</v>
      </c>
      <c r="W124" s="62">
        <v>78</v>
      </c>
      <c r="X124" s="430">
        <v>4</v>
      </c>
      <c r="Y124" s="431"/>
      <c r="Z124" s="97">
        <f>Z95</f>
        <v>8.17</v>
      </c>
      <c r="AA124" s="81">
        <f>'Contact-Player Info'!N8</f>
        <v>9</v>
      </c>
      <c r="AB124" s="395" t="s">
        <v>84</v>
      </c>
      <c r="AC124" s="423">
        <v>30</v>
      </c>
      <c r="AD124" s="424"/>
      <c r="AE124" s="425"/>
      <c r="AF124" s="18"/>
    </row>
    <row r="125" spans="2:32" ht="15.75" customHeight="1" outlineLevel="1" x14ac:dyDescent="0.2">
      <c r="B125" s="406"/>
      <c r="C125" s="98" t="s">
        <v>41</v>
      </c>
      <c r="D125" s="236"/>
      <c r="E125" s="63"/>
      <c r="F125" s="233"/>
      <c r="G125" s="64"/>
      <c r="H125" s="64"/>
      <c r="I125" s="63"/>
      <c r="J125" s="63"/>
      <c r="K125" s="63"/>
      <c r="L125" s="235"/>
      <c r="M125" s="246"/>
      <c r="N125" s="63"/>
      <c r="O125" s="63"/>
      <c r="P125" s="63"/>
      <c r="Q125" s="234"/>
      <c r="R125" s="63"/>
      <c r="S125" s="63"/>
      <c r="T125" s="63"/>
      <c r="U125" s="65"/>
      <c r="V125" s="46">
        <f t="shared" si="5"/>
        <v>88</v>
      </c>
      <c r="W125" s="68">
        <v>83</v>
      </c>
      <c r="X125" s="533" t="s">
        <v>94</v>
      </c>
      <c r="Y125" s="478"/>
      <c r="Z125" s="107">
        <f>Z104</f>
        <v>5.24</v>
      </c>
      <c r="AA125" s="108">
        <f>'Contact-Player Info'!N14</f>
        <v>5</v>
      </c>
      <c r="AB125" s="396"/>
      <c r="AC125" s="411">
        <v>23</v>
      </c>
      <c r="AD125" s="412"/>
      <c r="AE125" s="413"/>
      <c r="AF125" s="18"/>
    </row>
    <row r="126" spans="2:32" ht="15.75" customHeight="1" outlineLevel="1" x14ac:dyDescent="0.2">
      <c r="B126" s="406"/>
      <c r="C126" s="202" t="s">
        <v>47</v>
      </c>
      <c r="D126" s="232"/>
      <c r="E126" s="63"/>
      <c r="F126" s="208"/>
      <c r="G126" s="230"/>
      <c r="H126" s="230"/>
      <c r="I126" s="208"/>
      <c r="J126" s="208"/>
      <c r="K126" s="63"/>
      <c r="L126" s="231"/>
      <c r="M126" s="261"/>
      <c r="N126" s="208"/>
      <c r="O126" s="208"/>
      <c r="P126" s="208"/>
      <c r="Q126" s="230"/>
      <c r="R126" s="63"/>
      <c r="S126" s="208"/>
      <c r="T126" s="63"/>
      <c r="U126" s="65"/>
      <c r="V126" s="46">
        <f t="shared" si="5"/>
        <v>96</v>
      </c>
      <c r="W126" s="47">
        <v>83</v>
      </c>
      <c r="X126" s="533">
        <v>8</v>
      </c>
      <c r="Y126" s="478"/>
      <c r="Z126" s="209">
        <f>Z101</f>
        <v>12.25</v>
      </c>
      <c r="AA126" s="210">
        <f>'Contact-Player Info'!N20</f>
        <v>13</v>
      </c>
      <c r="AB126" s="396"/>
      <c r="AC126" s="411">
        <v>24</v>
      </c>
      <c r="AD126" s="412"/>
      <c r="AE126" s="413"/>
      <c r="AF126" s="18"/>
    </row>
    <row r="127" spans="2:32" ht="16.5" customHeight="1" outlineLevel="1" thickBot="1" x14ac:dyDescent="0.25">
      <c r="B127" s="407"/>
      <c r="C127" s="160" t="s">
        <v>39</v>
      </c>
      <c r="D127" s="245"/>
      <c r="E127" s="153"/>
      <c r="F127" s="237"/>
      <c r="G127" s="238"/>
      <c r="H127" s="154"/>
      <c r="I127" s="237"/>
      <c r="J127" s="153"/>
      <c r="K127" s="153"/>
      <c r="L127" s="239"/>
      <c r="M127" s="257"/>
      <c r="N127" s="237"/>
      <c r="O127" s="237"/>
      <c r="P127" s="153"/>
      <c r="Q127" s="238"/>
      <c r="R127" s="153"/>
      <c r="S127" s="237"/>
      <c r="T127" s="153"/>
      <c r="U127" s="155"/>
      <c r="V127" s="46">
        <f t="shared" si="5"/>
        <v>89</v>
      </c>
      <c r="W127" s="49">
        <v>79</v>
      </c>
      <c r="X127" s="428">
        <v>5</v>
      </c>
      <c r="Y127" s="429"/>
      <c r="Z127" s="215">
        <f>Z99</f>
        <v>9.15</v>
      </c>
      <c r="AA127" s="216">
        <f>'Contact-Player Info'!N12</f>
        <v>10</v>
      </c>
      <c r="AB127" s="397"/>
      <c r="AC127" s="420">
        <v>29</v>
      </c>
      <c r="AD127" s="421"/>
      <c r="AE127" s="422"/>
      <c r="AF127" s="18"/>
    </row>
    <row r="128" spans="2:32" ht="15.75" customHeight="1" x14ac:dyDescent="0.2">
      <c r="B128" s="406" t="s">
        <v>121</v>
      </c>
      <c r="C128" s="82" t="s">
        <v>32</v>
      </c>
      <c r="D128" s="56"/>
      <c r="E128" s="57"/>
      <c r="F128" s="225"/>
      <c r="G128" s="58"/>
      <c r="H128" s="58"/>
      <c r="I128" s="57"/>
      <c r="J128" s="57"/>
      <c r="K128" s="57"/>
      <c r="L128" s="59"/>
      <c r="M128" s="60"/>
      <c r="N128" s="57"/>
      <c r="O128" s="57"/>
      <c r="P128" s="57"/>
      <c r="Q128" s="226"/>
      <c r="R128" s="57"/>
      <c r="S128" s="57"/>
      <c r="T128" s="57"/>
      <c r="U128" s="59"/>
      <c r="V128" s="62">
        <f t="shared" si="5"/>
        <v>75</v>
      </c>
      <c r="W128" s="62">
        <v>73</v>
      </c>
      <c r="X128" s="430" t="s">
        <v>94</v>
      </c>
      <c r="Y128" s="431"/>
      <c r="Z128" s="97">
        <f>Z94</f>
        <v>2.04</v>
      </c>
      <c r="AA128" s="81">
        <f>'Contact-Player Info'!N5</f>
        <v>2</v>
      </c>
      <c r="AB128" s="435" t="s">
        <v>108</v>
      </c>
      <c r="AC128" s="408">
        <v>33</v>
      </c>
      <c r="AD128" s="409"/>
      <c r="AE128" s="410"/>
      <c r="AF128" s="18"/>
    </row>
    <row r="129" spans="2:31" ht="15.75" customHeight="1" thickBot="1" x14ac:dyDescent="0.25">
      <c r="B129" s="406"/>
      <c r="C129" s="323" t="s">
        <v>43</v>
      </c>
      <c r="D129" s="324"/>
      <c r="E129" s="325"/>
      <c r="F129" s="326"/>
      <c r="G129" s="327"/>
      <c r="H129" s="328"/>
      <c r="I129" s="326"/>
      <c r="J129" s="326"/>
      <c r="K129" s="325"/>
      <c r="L129" s="329"/>
      <c r="M129" s="330"/>
      <c r="N129" s="326"/>
      <c r="O129" s="326"/>
      <c r="P129" s="326"/>
      <c r="Q129" s="327"/>
      <c r="R129" s="325"/>
      <c r="S129" s="326"/>
      <c r="T129" s="325"/>
      <c r="U129" s="331"/>
      <c r="V129" s="347">
        <f t="shared" si="5"/>
        <v>83</v>
      </c>
      <c r="W129" s="332">
        <v>71</v>
      </c>
      <c r="X129" s="426">
        <v>10</v>
      </c>
      <c r="Y129" s="427"/>
      <c r="Z129" s="333">
        <f>Z97</f>
        <v>11.54</v>
      </c>
      <c r="AA129" s="334">
        <f>'Contact-Player Info'!N16</f>
        <v>12</v>
      </c>
      <c r="AB129" s="436"/>
      <c r="AC129" s="417">
        <v>35</v>
      </c>
      <c r="AD129" s="418"/>
      <c r="AE129" s="419"/>
    </row>
    <row r="130" spans="2:31" ht="15.75" customHeight="1" x14ac:dyDescent="0.2">
      <c r="B130" s="406"/>
      <c r="C130" s="335" t="s">
        <v>33</v>
      </c>
      <c r="D130" s="336"/>
      <c r="E130" s="337"/>
      <c r="F130" s="338"/>
      <c r="G130" s="339"/>
      <c r="H130" s="339"/>
      <c r="I130" s="337"/>
      <c r="J130" s="337"/>
      <c r="K130" s="337"/>
      <c r="L130" s="340"/>
      <c r="M130" s="341"/>
      <c r="N130" s="337"/>
      <c r="O130" s="337"/>
      <c r="P130" s="337"/>
      <c r="Q130" s="342"/>
      <c r="R130" s="337"/>
      <c r="S130" s="337"/>
      <c r="T130" s="337"/>
      <c r="U130" s="343"/>
      <c r="V130" s="344">
        <f t="shared" si="5"/>
        <v>86</v>
      </c>
      <c r="W130" s="344">
        <v>82</v>
      </c>
      <c r="X130" s="534">
        <v>2</v>
      </c>
      <c r="Y130" s="535"/>
      <c r="Z130" s="345">
        <f>Z102</f>
        <v>3.6599999999999993</v>
      </c>
      <c r="AA130" s="346">
        <f>'Contact-Player Info'!N6</f>
        <v>4</v>
      </c>
      <c r="AB130" s="436"/>
      <c r="AC130" s="411">
        <v>26</v>
      </c>
      <c r="AD130" s="412"/>
      <c r="AE130" s="413"/>
    </row>
    <row r="131" spans="2:31" ht="15.75" customHeight="1" thickBot="1" x14ac:dyDescent="0.25">
      <c r="B131" s="407"/>
      <c r="C131" s="160" t="s">
        <v>36</v>
      </c>
      <c r="D131" s="245"/>
      <c r="E131" s="153"/>
      <c r="F131" s="237"/>
      <c r="G131" s="154"/>
      <c r="H131" s="154"/>
      <c r="I131" s="153"/>
      <c r="J131" s="153"/>
      <c r="K131" s="153"/>
      <c r="L131" s="239"/>
      <c r="M131" s="257"/>
      <c r="N131" s="153"/>
      <c r="O131" s="153"/>
      <c r="P131" s="153"/>
      <c r="Q131" s="238"/>
      <c r="R131" s="153"/>
      <c r="S131" s="153"/>
      <c r="T131" s="153"/>
      <c r="U131" s="155"/>
      <c r="V131" s="49">
        <f t="shared" si="5"/>
        <v>83</v>
      </c>
      <c r="W131" s="49">
        <v>78</v>
      </c>
      <c r="X131" s="428">
        <v>3</v>
      </c>
      <c r="Y131" s="429"/>
      <c r="Z131" s="215">
        <f>Z98</f>
        <v>4.96</v>
      </c>
      <c r="AA131" s="216">
        <f>'Contact-Player Info'!N9</f>
        <v>5</v>
      </c>
      <c r="AB131" s="437"/>
      <c r="AC131" s="420">
        <v>28</v>
      </c>
      <c r="AD131" s="421"/>
      <c r="AE131" s="422"/>
    </row>
    <row r="132" spans="2:31" x14ac:dyDescent="0.25"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  <c r="AA132" s="18"/>
      <c r="AB132" s="18"/>
      <c r="AE132" s="18"/>
    </row>
    <row r="135" spans="2:31" x14ac:dyDescent="0.25">
      <c r="Z135" s="18"/>
      <c r="AA135" s="18"/>
    </row>
    <row r="140" spans="2:31" x14ac:dyDescent="0.25">
      <c r="Z140" s="18"/>
      <c r="AA140" s="18"/>
    </row>
  </sheetData>
  <mergeCells count="268">
    <mergeCell ref="AB120:AB123"/>
    <mergeCell ref="AB124:AB127"/>
    <mergeCell ref="AB128:AB131"/>
    <mergeCell ref="X117:Y117"/>
    <mergeCell ref="X123:Y123"/>
    <mergeCell ref="X121:Y121"/>
    <mergeCell ref="X118:Y118"/>
    <mergeCell ref="X127:Y127"/>
    <mergeCell ref="X128:Y128"/>
    <mergeCell ref="X126:Y126"/>
    <mergeCell ref="X125:Y125"/>
    <mergeCell ref="X119:Y119"/>
    <mergeCell ref="X120:Y120"/>
    <mergeCell ref="X116:Y116"/>
    <mergeCell ref="X103:Y103"/>
    <mergeCell ref="X104:Y104"/>
    <mergeCell ref="X105:Y105"/>
    <mergeCell ref="X106:Y106"/>
    <mergeCell ref="X107:Y107"/>
    <mergeCell ref="X108:Y108"/>
    <mergeCell ref="X109:Y109"/>
    <mergeCell ref="X130:Y130"/>
    <mergeCell ref="X122:Y122"/>
    <mergeCell ref="X95:Y95"/>
    <mergeCell ref="X96:Y96"/>
    <mergeCell ref="X97:Y97"/>
    <mergeCell ref="X98:Y98"/>
    <mergeCell ref="X99:Y99"/>
    <mergeCell ref="X100:Y100"/>
    <mergeCell ref="X101:Y101"/>
    <mergeCell ref="X92:Y92"/>
    <mergeCell ref="X102:Y102"/>
    <mergeCell ref="X80:Y80"/>
    <mergeCell ref="X81:Y81"/>
    <mergeCell ref="X82:Y82"/>
    <mergeCell ref="X83:Y83"/>
    <mergeCell ref="X84:Y84"/>
    <mergeCell ref="X85:Y85"/>
    <mergeCell ref="X86:Y86"/>
    <mergeCell ref="X87:Y87"/>
    <mergeCell ref="X94:Y94"/>
    <mergeCell ref="X74:Y74"/>
    <mergeCell ref="X75:Y75"/>
    <mergeCell ref="X76:Y76"/>
    <mergeCell ref="X77:Y77"/>
    <mergeCell ref="X70:Y70"/>
    <mergeCell ref="X71:Y71"/>
    <mergeCell ref="X69:Y69"/>
    <mergeCell ref="X78:Y78"/>
    <mergeCell ref="X79:Y79"/>
    <mergeCell ref="X50:Y50"/>
    <mergeCell ref="X51:Y51"/>
    <mergeCell ref="X52:Y52"/>
    <mergeCell ref="X53:Y53"/>
    <mergeCell ref="AB50:AB53"/>
    <mergeCell ref="X49:Y49"/>
    <mergeCell ref="AD29:AE29"/>
    <mergeCell ref="AD42:AE42"/>
    <mergeCell ref="X73:Y73"/>
    <mergeCell ref="X60:Y60"/>
    <mergeCell ref="X61:Y61"/>
    <mergeCell ref="X62:Y62"/>
    <mergeCell ref="X63:Y63"/>
    <mergeCell ref="X64:Y64"/>
    <mergeCell ref="X65:Y65"/>
    <mergeCell ref="X72:Y72"/>
    <mergeCell ref="X57:Y57"/>
    <mergeCell ref="X58:Y58"/>
    <mergeCell ref="X59:Y59"/>
    <mergeCell ref="X43:Y43"/>
    <mergeCell ref="X36:Y36"/>
    <mergeCell ref="X37:Y37"/>
    <mergeCell ref="Z47:AE48"/>
    <mergeCell ref="X47:Y47"/>
    <mergeCell ref="AB10:AB13"/>
    <mergeCell ref="X48:Y48"/>
    <mergeCell ref="AD27:AE27"/>
    <mergeCell ref="X28:Y28"/>
    <mergeCell ref="X29:Y29"/>
    <mergeCell ref="X30:Y30"/>
    <mergeCell ref="X31:Y31"/>
    <mergeCell ref="X32:Y32"/>
    <mergeCell ref="X33:Y33"/>
    <mergeCell ref="X34:Y34"/>
    <mergeCell ref="X35:Y35"/>
    <mergeCell ref="AD40:AE40"/>
    <mergeCell ref="AD41:AE41"/>
    <mergeCell ref="AD18:AE21"/>
    <mergeCell ref="X18:Y21"/>
    <mergeCell ref="AD36:AE36"/>
    <mergeCell ref="AD37:AE37"/>
    <mergeCell ref="AD38:AE38"/>
    <mergeCell ref="AD39:AE39"/>
    <mergeCell ref="AD28:AE28"/>
    <mergeCell ref="AB28:AB31"/>
    <mergeCell ref="AC18:AC21"/>
    <mergeCell ref="B3:B5"/>
    <mergeCell ref="B6:B9"/>
    <mergeCell ref="B10:B13"/>
    <mergeCell ref="X4:Y4"/>
    <mergeCell ref="X6:Y9"/>
    <mergeCell ref="X25:Y25"/>
    <mergeCell ref="X5:Y5"/>
    <mergeCell ref="AD5:AE5"/>
    <mergeCell ref="X14:Y17"/>
    <mergeCell ref="AB14:AB17"/>
    <mergeCell ref="AD14:AE17"/>
    <mergeCell ref="X10:Y13"/>
    <mergeCell ref="AB18:AB21"/>
    <mergeCell ref="AD10:AE13"/>
    <mergeCell ref="AB6:AB9"/>
    <mergeCell ref="B18:B21"/>
    <mergeCell ref="AD6:AE9"/>
    <mergeCell ref="AC14:AC17"/>
    <mergeCell ref="AC10:AC13"/>
    <mergeCell ref="AC6:AC9"/>
    <mergeCell ref="B14:B17"/>
    <mergeCell ref="X3:Y3"/>
    <mergeCell ref="Z3:AE4"/>
    <mergeCell ref="B24:AE24"/>
    <mergeCell ref="B25:B27"/>
    <mergeCell ref="B40:B43"/>
    <mergeCell ref="C25:U25"/>
    <mergeCell ref="X38:Y38"/>
    <mergeCell ref="AB32:AB35"/>
    <mergeCell ref="B32:B35"/>
    <mergeCell ref="B28:B31"/>
    <mergeCell ref="B36:B39"/>
    <mergeCell ref="AD33:AE33"/>
    <mergeCell ref="AD34:AE34"/>
    <mergeCell ref="AD35:AE35"/>
    <mergeCell ref="AD43:AE43"/>
    <mergeCell ref="X39:Y39"/>
    <mergeCell ref="AD30:AE30"/>
    <mergeCell ref="AD31:AE31"/>
    <mergeCell ref="AB36:AB39"/>
    <mergeCell ref="B50:B53"/>
    <mergeCell ref="AB40:AB43"/>
    <mergeCell ref="AD32:AE32"/>
    <mergeCell ref="C47:U47"/>
    <mergeCell ref="B47:B49"/>
    <mergeCell ref="AC58:AC59"/>
    <mergeCell ref="AD58:AE59"/>
    <mergeCell ref="Z25:AE26"/>
    <mergeCell ref="X26:Y26"/>
    <mergeCell ref="X27:Y27"/>
    <mergeCell ref="X40:Y40"/>
    <mergeCell ref="X41:Y41"/>
    <mergeCell ref="X42:Y42"/>
    <mergeCell ref="B54:B57"/>
    <mergeCell ref="AB58:AB61"/>
    <mergeCell ref="AC54:AC55"/>
    <mergeCell ref="AD54:AE55"/>
    <mergeCell ref="AC56:AC57"/>
    <mergeCell ref="AD56:AE57"/>
    <mergeCell ref="AD60:AE61"/>
    <mergeCell ref="AD49:AE49"/>
    <mergeCell ref="X54:Y54"/>
    <mergeCell ref="X55:Y55"/>
    <mergeCell ref="X56:Y56"/>
    <mergeCell ref="AD86:AE87"/>
    <mergeCell ref="AD82:AE83"/>
    <mergeCell ref="AB76:AB79"/>
    <mergeCell ref="AC80:AC81"/>
    <mergeCell ref="AD80:AE81"/>
    <mergeCell ref="AC82:AC83"/>
    <mergeCell ref="AB54:AB57"/>
    <mergeCell ref="AC50:AC51"/>
    <mergeCell ref="AD50:AE51"/>
    <mergeCell ref="AC52:AC53"/>
    <mergeCell ref="AD52:AE53"/>
    <mergeCell ref="AC60:AC61"/>
    <mergeCell ref="AC115:AE115"/>
    <mergeCell ref="AB106:AB109"/>
    <mergeCell ref="AC62:AC63"/>
    <mergeCell ref="AD62:AE63"/>
    <mergeCell ref="X91:Y91"/>
    <mergeCell ref="AC102:AC103"/>
    <mergeCell ref="X113:Y113"/>
    <mergeCell ref="Z113:AE114"/>
    <mergeCell ref="X114:Y114"/>
    <mergeCell ref="X115:Y115"/>
    <mergeCell ref="AB102:AB105"/>
    <mergeCell ref="AD102:AE103"/>
    <mergeCell ref="AC104:AC105"/>
    <mergeCell ref="AD104:AE105"/>
    <mergeCell ref="AB94:AB97"/>
    <mergeCell ref="AC94:AC95"/>
    <mergeCell ref="AD71:AE71"/>
    <mergeCell ref="Z69:AE70"/>
    <mergeCell ref="AB62:AB65"/>
    <mergeCell ref="AD93:AE93"/>
    <mergeCell ref="X93:Y93"/>
    <mergeCell ref="AB72:AB75"/>
    <mergeCell ref="AC72:AC73"/>
    <mergeCell ref="AD72:AE73"/>
    <mergeCell ref="B128:B131"/>
    <mergeCell ref="B116:B119"/>
    <mergeCell ref="AB116:AB119"/>
    <mergeCell ref="AC116:AE116"/>
    <mergeCell ref="AC117:AE117"/>
    <mergeCell ref="AC118:AE118"/>
    <mergeCell ref="AC119:AE119"/>
    <mergeCell ref="AC129:AE129"/>
    <mergeCell ref="AC130:AE130"/>
    <mergeCell ref="AC131:AE131"/>
    <mergeCell ref="AC120:AE120"/>
    <mergeCell ref="AC121:AE121"/>
    <mergeCell ref="AC122:AE122"/>
    <mergeCell ref="AC123:AE123"/>
    <mergeCell ref="AC124:AE124"/>
    <mergeCell ref="AC125:AE125"/>
    <mergeCell ref="AC126:AE126"/>
    <mergeCell ref="AC127:AE127"/>
    <mergeCell ref="AC128:AE128"/>
    <mergeCell ref="B120:B123"/>
    <mergeCell ref="B124:B127"/>
    <mergeCell ref="X129:Y129"/>
    <mergeCell ref="X131:Y131"/>
    <mergeCell ref="X124:Y124"/>
    <mergeCell ref="B98:B101"/>
    <mergeCell ref="B2:AE2"/>
    <mergeCell ref="B46:AE46"/>
    <mergeCell ref="B68:AE68"/>
    <mergeCell ref="B90:AE90"/>
    <mergeCell ref="AC98:AC99"/>
    <mergeCell ref="AD98:AE99"/>
    <mergeCell ref="AC100:AC101"/>
    <mergeCell ref="AD100:AE101"/>
    <mergeCell ref="AC74:AC75"/>
    <mergeCell ref="AD74:AE75"/>
    <mergeCell ref="AC76:AC77"/>
    <mergeCell ref="AD76:AE77"/>
    <mergeCell ref="AC78:AC79"/>
    <mergeCell ref="AD78:AE79"/>
    <mergeCell ref="AB80:AB83"/>
    <mergeCell ref="AC64:AC65"/>
    <mergeCell ref="AD64:AE65"/>
    <mergeCell ref="Z91:AE92"/>
    <mergeCell ref="C3:U3"/>
    <mergeCell ref="AB84:AB87"/>
    <mergeCell ref="AC84:AC85"/>
    <mergeCell ref="AD84:AE85"/>
    <mergeCell ref="AC86:AC87"/>
    <mergeCell ref="C69:U69"/>
    <mergeCell ref="B69:B71"/>
    <mergeCell ref="C91:U91"/>
    <mergeCell ref="B91:B93"/>
    <mergeCell ref="C113:U113"/>
    <mergeCell ref="B113:B115"/>
    <mergeCell ref="B58:B61"/>
    <mergeCell ref="B80:B83"/>
    <mergeCell ref="B94:B97"/>
    <mergeCell ref="B106:B109"/>
    <mergeCell ref="B62:B65"/>
    <mergeCell ref="B112:AE112"/>
    <mergeCell ref="AC106:AC107"/>
    <mergeCell ref="AD106:AE107"/>
    <mergeCell ref="AC108:AC109"/>
    <mergeCell ref="AD108:AE109"/>
    <mergeCell ref="AD94:AE95"/>
    <mergeCell ref="AC96:AC97"/>
    <mergeCell ref="AD96:AE97"/>
    <mergeCell ref="AB98:AB101"/>
    <mergeCell ref="B72:B75"/>
    <mergeCell ref="B76:B79"/>
    <mergeCell ref="B84:B87"/>
    <mergeCell ref="B102:B105"/>
  </mergeCells>
  <printOptions horizontalCentered="1" verticalCentered="1"/>
  <pageMargins left="0" right="0" top="0.5" bottom="0.5" header="0.3" footer="0.3"/>
  <pageSetup scale="56" fitToHeight="2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P21"/>
  <sheetViews>
    <sheetView showGridLines="0" zoomScale="90" zoomScaleNormal="90" workbookViewId="0">
      <selection activeCell="I21" sqref="I21"/>
    </sheetView>
  </sheetViews>
  <sheetFormatPr defaultRowHeight="15" x14ac:dyDescent="0.25"/>
  <cols>
    <col min="1" max="1" width="18.28515625" customWidth="1"/>
    <col min="2" max="2" width="6.140625" customWidth="1"/>
    <col min="3" max="3" width="25.85546875" customWidth="1"/>
    <col min="4" max="4" width="14.5703125" customWidth="1"/>
    <col min="5" max="5" width="13.85546875" customWidth="1"/>
    <col min="6" max="6" width="13" customWidth="1"/>
    <col min="7" max="7" width="13.42578125" customWidth="1"/>
    <col min="8" max="8" width="9.85546875" bestFit="1" customWidth="1"/>
    <col min="9" max="10" width="18.85546875" bestFit="1" customWidth="1"/>
    <col min="11" max="11" width="17" bestFit="1" customWidth="1"/>
    <col min="12" max="12" width="18" bestFit="1" customWidth="1"/>
    <col min="13" max="13" width="18.42578125" bestFit="1" customWidth="1"/>
    <col min="14" max="14" width="18.85546875" bestFit="1" customWidth="1"/>
    <col min="15" max="15" width="13.28515625" customWidth="1"/>
    <col min="16" max="16" width="15.7109375" customWidth="1"/>
    <col min="17" max="18" width="18.42578125" bestFit="1" customWidth="1"/>
    <col min="19" max="19" width="17" bestFit="1" customWidth="1"/>
    <col min="20" max="20" width="18" bestFit="1" customWidth="1"/>
    <col min="21" max="21" width="18.42578125" bestFit="1" customWidth="1"/>
    <col min="22" max="22" width="18.85546875" bestFit="1" customWidth="1"/>
    <col min="23" max="23" width="14.28515625" customWidth="1"/>
    <col min="24" max="24" width="13.28515625" customWidth="1"/>
    <col min="25" max="25" width="15.140625" customWidth="1"/>
  </cols>
  <sheetData>
    <row r="2" spans="1:16" ht="29.25" customHeight="1" x14ac:dyDescent="0.25">
      <c r="A2" s="540" t="s">
        <v>1</v>
      </c>
      <c r="B2" s="540" t="s">
        <v>122</v>
      </c>
      <c r="C2" s="540" t="s">
        <v>14</v>
      </c>
      <c r="D2" s="536" t="s">
        <v>123</v>
      </c>
      <c r="E2" s="536" t="s">
        <v>124</v>
      </c>
      <c r="F2" s="536" t="s">
        <v>125</v>
      </c>
      <c r="G2" s="536" t="s">
        <v>126</v>
      </c>
      <c r="H2" s="536" t="s">
        <v>127</v>
      </c>
      <c r="I2" s="38" t="s">
        <v>54</v>
      </c>
      <c r="J2" s="70" t="s">
        <v>92</v>
      </c>
      <c r="K2" s="70" t="s">
        <v>100</v>
      </c>
      <c r="L2" s="70" t="s">
        <v>128</v>
      </c>
      <c r="M2" s="70" t="s">
        <v>129</v>
      </c>
      <c r="N2" s="70" t="s">
        <v>130</v>
      </c>
      <c r="O2" s="26"/>
    </row>
    <row r="3" spans="1:16" x14ac:dyDescent="0.25">
      <c r="A3" s="540"/>
      <c r="B3" s="540"/>
      <c r="C3" s="540"/>
      <c r="D3" s="536"/>
      <c r="E3" s="536"/>
      <c r="F3" s="536"/>
      <c r="G3" s="536"/>
      <c r="H3" s="536"/>
      <c r="I3" s="40">
        <v>0</v>
      </c>
      <c r="J3" s="39">
        <v>0</v>
      </c>
      <c r="K3" s="40">
        <v>1</v>
      </c>
      <c r="L3" s="41">
        <v>0</v>
      </c>
      <c r="M3" s="40">
        <v>2</v>
      </c>
      <c r="N3" s="40">
        <v>2</v>
      </c>
      <c r="O3" s="26"/>
    </row>
    <row r="4" spans="1:16" ht="15.75" thickBot="1" x14ac:dyDescent="0.3">
      <c r="A4" s="541"/>
      <c r="B4" s="540"/>
      <c r="C4" s="540"/>
      <c r="D4" s="536"/>
      <c r="E4" s="536"/>
      <c r="F4" s="536"/>
      <c r="G4" s="536"/>
      <c r="H4" s="536"/>
      <c r="I4" s="178" t="s">
        <v>131</v>
      </c>
      <c r="J4" s="178" t="s">
        <v>132</v>
      </c>
      <c r="K4" s="178" t="s">
        <v>133</v>
      </c>
      <c r="L4" s="178" t="s">
        <v>134</v>
      </c>
      <c r="M4" s="157" t="s">
        <v>135</v>
      </c>
      <c r="N4" s="157" t="s">
        <v>136</v>
      </c>
      <c r="O4" s="26"/>
    </row>
    <row r="5" spans="1:16" x14ac:dyDescent="0.25">
      <c r="A5" s="537" t="s">
        <v>137</v>
      </c>
      <c r="B5" s="126" t="s">
        <v>138</v>
      </c>
      <c r="C5" s="76" t="s">
        <v>139</v>
      </c>
      <c r="D5" s="170">
        <v>1.2</v>
      </c>
      <c r="E5" s="45">
        <v>4</v>
      </c>
      <c r="F5" s="28">
        <f t="shared" ref="F5:F20" si="0">E5-D5</f>
        <v>2.8</v>
      </c>
      <c r="G5" s="28">
        <f>H5-D5</f>
        <v>0.84000000000000008</v>
      </c>
      <c r="H5" s="29">
        <f t="shared" ref="H5:H20" si="1">(E5*0.3)+(D5*0.7)</f>
        <v>2.04</v>
      </c>
      <c r="I5" s="88">
        <v>2</v>
      </c>
      <c r="J5" s="23">
        <v>2</v>
      </c>
      <c r="K5" s="23">
        <v>2</v>
      </c>
      <c r="L5" s="23">
        <v>3</v>
      </c>
      <c r="M5" s="23">
        <v>3</v>
      </c>
      <c r="N5" s="23">
        <v>2</v>
      </c>
      <c r="O5" s="26"/>
    </row>
    <row r="6" spans="1:16" x14ac:dyDescent="0.25">
      <c r="A6" s="538"/>
      <c r="B6" s="126" t="s">
        <v>140</v>
      </c>
      <c r="C6" s="76" t="s">
        <v>141</v>
      </c>
      <c r="D6" s="170">
        <v>3.3</v>
      </c>
      <c r="E6" s="45">
        <v>4.5</v>
      </c>
      <c r="F6" s="28">
        <f t="shared" si="0"/>
        <v>1.2000000000000002</v>
      </c>
      <c r="G6" s="28">
        <f t="shared" ref="G6:G11" si="2">H6-D6</f>
        <v>0.35999999999999943</v>
      </c>
      <c r="H6" s="29">
        <f t="shared" si="1"/>
        <v>3.6599999999999993</v>
      </c>
      <c r="I6" s="88">
        <v>4</v>
      </c>
      <c r="J6" s="23">
        <v>4</v>
      </c>
      <c r="K6" s="23">
        <v>4</v>
      </c>
      <c r="L6" s="23">
        <v>5</v>
      </c>
      <c r="M6" s="23">
        <v>4</v>
      </c>
      <c r="N6" s="23">
        <v>4</v>
      </c>
      <c r="O6" s="26"/>
    </row>
    <row r="7" spans="1:16" x14ac:dyDescent="0.25">
      <c r="A7" s="538"/>
      <c r="B7" s="126" t="s">
        <v>142</v>
      </c>
      <c r="C7" s="76" t="s">
        <v>143</v>
      </c>
      <c r="D7" s="170">
        <v>7</v>
      </c>
      <c r="E7" s="45">
        <v>10</v>
      </c>
      <c r="F7" s="28">
        <f>E7-D7</f>
        <v>3</v>
      </c>
      <c r="G7" s="28">
        <f>H7-D7</f>
        <v>0.89999999999999947</v>
      </c>
      <c r="H7" s="29">
        <f t="shared" si="1"/>
        <v>7.8999999999999995</v>
      </c>
      <c r="I7" s="88">
        <v>9</v>
      </c>
      <c r="J7" s="23">
        <v>8</v>
      </c>
      <c r="K7" s="23">
        <v>9</v>
      </c>
      <c r="L7" s="23">
        <v>10</v>
      </c>
      <c r="M7" s="23">
        <v>9</v>
      </c>
      <c r="N7" s="23">
        <v>8</v>
      </c>
      <c r="O7" s="26"/>
    </row>
    <row r="8" spans="1:16" ht="15.75" thickBot="1" x14ac:dyDescent="0.3">
      <c r="A8" s="538"/>
      <c r="B8" s="126" t="s">
        <v>144</v>
      </c>
      <c r="C8" s="76" t="s">
        <v>145</v>
      </c>
      <c r="D8" s="170">
        <v>7.9</v>
      </c>
      <c r="E8" s="45">
        <v>8.8000000000000007</v>
      </c>
      <c r="F8" s="28">
        <f>E8-D8</f>
        <v>0.90000000000000036</v>
      </c>
      <c r="G8" s="28">
        <f>H8-D8</f>
        <v>0.26999999999999957</v>
      </c>
      <c r="H8" s="29">
        <f t="shared" si="1"/>
        <v>8.17</v>
      </c>
      <c r="I8" s="88">
        <v>9</v>
      </c>
      <c r="J8" s="23">
        <v>8</v>
      </c>
      <c r="K8" s="23">
        <v>10</v>
      </c>
      <c r="L8" s="23">
        <v>10</v>
      </c>
      <c r="M8" s="23">
        <v>9</v>
      </c>
      <c r="N8" s="23">
        <v>9</v>
      </c>
      <c r="O8" s="26"/>
    </row>
    <row r="9" spans="1:16" x14ac:dyDescent="0.25">
      <c r="A9" s="537" t="s">
        <v>146</v>
      </c>
      <c r="B9" s="188" t="s">
        <v>138</v>
      </c>
      <c r="C9" s="189" t="s">
        <v>147</v>
      </c>
      <c r="D9" s="171">
        <v>3.7</v>
      </c>
      <c r="E9" s="71">
        <v>7.9</v>
      </c>
      <c r="F9" s="72">
        <f t="shared" si="0"/>
        <v>4.2</v>
      </c>
      <c r="G9" s="72">
        <f t="shared" si="2"/>
        <v>1.2599999999999998</v>
      </c>
      <c r="H9" s="73">
        <f t="shared" si="1"/>
        <v>4.96</v>
      </c>
      <c r="I9" s="89">
        <v>6</v>
      </c>
      <c r="J9" s="24">
        <v>5</v>
      </c>
      <c r="K9" s="24">
        <v>6</v>
      </c>
      <c r="L9" s="24">
        <v>7</v>
      </c>
      <c r="M9" s="24">
        <v>6</v>
      </c>
      <c r="N9" s="24">
        <v>5</v>
      </c>
      <c r="O9" s="25"/>
    </row>
    <row r="10" spans="1:16" x14ac:dyDescent="0.25">
      <c r="A10" s="538"/>
      <c r="B10" s="190" t="s">
        <v>140</v>
      </c>
      <c r="C10" s="191" t="s">
        <v>148</v>
      </c>
      <c r="D10" s="172">
        <v>4.5</v>
      </c>
      <c r="E10" s="43">
        <v>6</v>
      </c>
      <c r="F10" s="27">
        <f t="shared" si="0"/>
        <v>1.5</v>
      </c>
      <c r="G10" s="27">
        <v>0.5</v>
      </c>
      <c r="H10" s="73">
        <f t="shared" si="1"/>
        <v>4.9499999999999993</v>
      </c>
      <c r="I10" s="89">
        <v>6</v>
      </c>
      <c r="J10" s="24">
        <v>5</v>
      </c>
      <c r="K10" s="24">
        <v>6</v>
      </c>
      <c r="L10" s="24">
        <v>7</v>
      </c>
      <c r="M10" s="24">
        <v>6</v>
      </c>
      <c r="N10" s="24">
        <v>5</v>
      </c>
      <c r="O10" s="25"/>
    </row>
    <row r="11" spans="1:16" x14ac:dyDescent="0.25">
      <c r="A11" s="538"/>
      <c r="B11" s="192" t="s">
        <v>142</v>
      </c>
      <c r="C11" s="193" t="s">
        <v>149</v>
      </c>
      <c r="D11" s="171">
        <v>5.2</v>
      </c>
      <c r="E11" s="71">
        <v>7.2</v>
      </c>
      <c r="F11" s="27">
        <f t="shared" si="0"/>
        <v>2</v>
      </c>
      <c r="G11" s="27">
        <f t="shared" si="2"/>
        <v>0.59999999999999964</v>
      </c>
      <c r="H11" s="73">
        <f t="shared" si="1"/>
        <v>5.8</v>
      </c>
      <c r="I11" s="89">
        <v>7</v>
      </c>
      <c r="J11" s="24">
        <v>6</v>
      </c>
      <c r="K11" s="24">
        <v>7</v>
      </c>
      <c r="L11" s="24">
        <v>8</v>
      </c>
      <c r="M11" s="24">
        <v>7</v>
      </c>
      <c r="N11" s="24">
        <v>6</v>
      </c>
      <c r="O11" s="25"/>
    </row>
    <row r="12" spans="1:16" ht="15.75" thickBot="1" x14ac:dyDescent="0.3">
      <c r="A12" s="538"/>
      <c r="B12" s="194" t="s">
        <v>144</v>
      </c>
      <c r="C12" s="195" t="s">
        <v>150</v>
      </c>
      <c r="D12" s="173">
        <v>9.9</v>
      </c>
      <c r="E12" s="42">
        <v>7.4</v>
      </c>
      <c r="F12" s="242">
        <f t="shared" si="0"/>
        <v>-2.5</v>
      </c>
      <c r="G12" s="198">
        <f>-0.7</f>
        <v>-0.7</v>
      </c>
      <c r="H12" s="73">
        <f t="shared" si="1"/>
        <v>9.15</v>
      </c>
      <c r="I12" s="89">
        <v>11</v>
      </c>
      <c r="J12" s="24">
        <v>9</v>
      </c>
      <c r="K12" s="24">
        <v>11</v>
      </c>
      <c r="L12" s="24">
        <v>12</v>
      </c>
      <c r="M12" s="24">
        <v>11</v>
      </c>
      <c r="N12" s="24">
        <v>10</v>
      </c>
      <c r="O12" s="25"/>
    </row>
    <row r="13" spans="1:16" x14ac:dyDescent="0.25">
      <c r="A13" s="537" t="s">
        <v>151</v>
      </c>
      <c r="B13" s="127" t="s">
        <v>138</v>
      </c>
      <c r="C13" s="23" t="s">
        <v>152</v>
      </c>
      <c r="D13" s="170">
        <v>3.4</v>
      </c>
      <c r="E13" s="45">
        <v>4.5999999999999996</v>
      </c>
      <c r="F13" s="28">
        <f>E13-D13</f>
        <v>1.1999999999999997</v>
      </c>
      <c r="G13" s="28">
        <f t="shared" ref="G13:G20" si="3">H13-D13</f>
        <v>0.35999999999999988</v>
      </c>
      <c r="H13" s="29">
        <f t="shared" si="1"/>
        <v>3.76</v>
      </c>
      <c r="I13" s="88">
        <v>4</v>
      </c>
      <c r="J13" s="23">
        <v>4</v>
      </c>
      <c r="K13" s="23">
        <v>4</v>
      </c>
      <c r="L13" s="23">
        <v>5</v>
      </c>
      <c r="M13" s="23">
        <v>5</v>
      </c>
      <c r="N13" s="23">
        <v>4</v>
      </c>
      <c r="O13" s="26"/>
    </row>
    <row r="14" spans="1:16" x14ac:dyDescent="0.25">
      <c r="A14" s="538"/>
      <c r="B14" s="127" t="s">
        <v>140</v>
      </c>
      <c r="C14" s="23" t="s">
        <v>153</v>
      </c>
      <c r="D14" s="174">
        <v>5</v>
      </c>
      <c r="E14" s="44">
        <v>5.8</v>
      </c>
      <c r="F14" s="28">
        <f t="shared" si="0"/>
        <v>0.79999999999999982</v>
      </c>
      <c r="G14" s="28">
        <f t="shared" si="3"/>
        <v>0.24000000000000021</v>
      </c>
      <c r="H14" s="29">
        <f t="shared" si="1"/>
        <v>5.24</v>
      </c>
      <c r="I14" s="88">
        <v>6</v>
      </c>
      <c r="J14" s="23">
        <v>5</v>
      </c>
      <c r="K14" s="23">
        <v>6</v>
      </c>
      <c r="L14" s="23">
        <v>7</v>
      </c>
      <c r="M14" s="23">
        <v>6</v>
      </c>
      <c r="N14" s="23">
        <v>5</v>
      </c>
      <c r="O14" s="26"/>
    </row>
    <row r="15" spans="1:16" x14ac:dyDescent="0.25">
      <c r="A15" s="538"/>
      <c r="B15" s="127" t="s">
        <v>144</v>
      </c>
      <c r="C15" s="23" t="s">
        <v>154</v>
      </c>
      <c r="D15" s="170">
        <v>8.1999999999999993</v>
      </c>
      <c r="E15" s="45">
        <v>11.3</v>
      </c>
      <c r="F15" s="28">
        <f t="shared" si="0"/>
        <v>3.1000000000000014</v>
      </c>
      <c r="G15" s="28">
        <f t="shared" si="3"/>
        <v>0.92999999999999972</v>
      </c>
      <c r="H15" s="29">
        <f t="shared" si="1"/>
        <v>9.129999999999999</v>
      </c>
      <c r="I15" s="88">
        <v>11</v>
      </c>
      <c r="J15" s="23">
        <v>9</v>
      </c>
      <c r="K15" s="23">
        <v>11</v>
      </c>
      <c r="L15" s="23">
        <v>12</v>
      </c>
      <c r="M15" s="23">
        <v>10</v>
      </c>
      <c r="N15" s="23">
        <v>10</v>
      </c>
      <c r="O15" s="26"/>
    </row>
    <row r="16" spans="1:16" ht="15.75" thickBot="1" x14ac:dyDescent="0.3">
      <c r="A16" s="539"/>
      <c r="B16" s="127" t="s">
        <v>155</v>
      </c>
      <c r="C16" s="23" t="s">
        <v>156</v>
      </c>
      <c r="D16" s="174">
        <v>8.9</v>
      </c>
      <c r="E16" s="44">
        <v>17.7</v>
      </c>
      <c r="F16" s="28">
        <f t="shared" si="0"/>
        <v>8.7999999999999989</v>
      </c>
      <c r="G16" s="28">
        <f t="shared" si="3"/>
        <v>2.6399999999999988</v>
      </c>
      <c r="H16" s="29">
        <f t="shared" si="1"/>
        <v>11.54</v>
      </c>
      <c r="I16" s="88">
        <v>13</v>
      </c>
      <c r="J16" s="23">
        <v>12</v>
      </c>
      <c r="K16" s="23">
        <v>14</v>
      </c>
      <c r="L16" s="23">
        <v>15</v>
      </c>
      <c r="M16" s="23">
        <v>13</v>
      </c>
      <c r="N16" s="23">
        <v>12</v>
      </c>
      <c r="O16" s="25"/>
      <c r="P16" s="25"/>
    </row>
    <row r="17" spans="1:15" x14ac:dyDescent="0.25">
      <c r="A17" s="537" t="s">
        <v>157</v>
      </c>
      <c r="B17" s="196" t="s">
        <v>138</v>
      </c>
      <c r="C17" s="197" t="s">
        <v>158</v>
      </c>
      <c r="D17" s="175">
        <v>-0.4</v>
      </c>
      <c r="E17" s="71">
        <v>0.8</v>
      </c>
      <c r="F17" s="27">
        <v>1.4</v>
      </c>
      <c r="G17" s="27">
        <f t="shared" si="3"/>
        <v>0.36000000000000004</v>
      </c>
      <c r="H17" s="73">
        <f t="shared" si="1"/>
        <v>-3.999999999999998E-2</v>
      </c>
      <c r="I17" s="89">
        <v>0</v>
      </c>
      <c r="J17" s="24">
        <v>0</v>
      </c>
      <c r="K17" s="24">
        <v>0</v>
      </c>
      <c r="L17" s="24">
        <v>0</v>
      </c>
      <c r="M17" s="24">
        <v>0</v>
      </c>
      <c r="N17" s="24">
        <v>0</v>
      </c>
      <c r="O17" s="26"/>
    </row>
    <row r="18" spans="1:15" x14ac:dyDescent="0.25">
      <c r="A18" s="538"/>
      <c r="B18" s="196" t="s">
        <v>140</v>
      </c>
      <c r="C18" s="197" t="s">
        <v>159</v>
      </c>
      <c r="D18" s="176">
        <v>7.8</v>
      </c>
      <c r="E18" s="42">
        <v>8.8000000000000007</v>
      </c>
      <c r="F18" s="27">
        <f t="shared" si="0"/>
        <v>1.0000000000000009</v>
      </c>
      <c r="G18" s="27">
        <f t="shared" si="3"/>
        <v>0.29999999999999982</v>
      </c>
      <c r="H18" s="73">
        <f t="shared" si="1"/>
        <v>8.1</v>
      </c>
      <c r="I18" s="89">
        <v>9</v>
      </c>
      <c r="J18" s="24">
        <v>8</v>
      </c>
      <c r="K18" s="24">
        <v>10</v>
      </c>
      <c r="L18" s="24">
        <v>10</v>
      </c>
      <c r="M18" s="24">
        <v>9</v>
      </c>
      <c r="N18" s="24">
        <v>8</v>
      </c>
      <c r="O18" s="26"/>
    </row>
    <row r="19" spans="1:15" x14ac:dyDescent="0.25">
      <c r="A19" s="538"/>
      <c r="B19" s="196" t="s">
        <v>142</v>
      </c>
      <c r="C19" s="197" t="s">
        <v>160</v>
      </c>
      <c r="D19" s="177">
        <v>8.4</v>
      </c>
      <c r="E19" s="43">
        <v>10.199999999999999</v>
      </c>
      <c r="F19" s="27">
        <f t="shared" si="0"/>
        <v>1.7999999999999989</v>
      </c>
      <c r="G19" s="27">
        <f t="shared" si="3"/>
        <v>0.53999999999999915</v>
      </c>
      <c r="H19" s="73">
        <f t="shared" si="1"/>
        <v>8.94</v>
      </c>
      <c r="I19" s="89">
        <v>10</v>
      </c>
      <c r="J19" s="24">
        <v>9</v>
      </c>
      <c r="K19" s="24">
        <v>11</v>
      </c>
      <c r="L19" s="24">
        <v>11</v>
      </c>
      <c r="M19" s="24">
        <v>10</v>
      </c>
      <c r="N19" s="24">
        <v>9</v>
      </c>
      <c r="O19" s="26"/>
    </row>
    <row r="20" spans="1:15" ht="15.75" thickBot="1" x14ac:dyDescent="0.3">
      <c r="A20" s="539"/>
      <c r="B20" s="196" t="s">
        <v>144</v>
      </c>
      <c r="C20" s="197" t="s">
        <v>161</v>
      </c>
      <c r="D20" s="177">
        <v>9.4</v>
      </c>
      <c r="E20" s="43">
        <v>18.899999999999999</v>
      </c>
      <c r="F20" s="27">
        <f t="shared" si="0"/>
        <v>9.4999999999999982</v>
      </c>
      <c r="G20" s="27">
        <f t="shared" si="3"/>
        <v>2.8499999999999996</v>
      </c>
      <c r="H20" s="73">
        <f t="shared" si="1"/>
        <v>12.25</v>
      </c>
      <c r="I20" s="89">
        <v>14</v>
      </c>
      <c r="J20" s="24">
        <v>12</v>
      </c>
      <c r="K20" s="24">
        <v>15</v>
      </c>
      <c r="L20" s="24">
        <v>16</v>
      </c>
      <c r="M20" s="24">
        <v>14</v>
      </c>
      <c r="N20" s="24">
        <v>13</v>
      </c>
      <c r="O20" s="26"/>
    </row>
    <row r="21" spans="1:15" x14ac:dyDescent="0.25">
      <c r="B21" s="91"/>
    </row>
  </sheetData>
  <mergeCells count="12">
    <mergeCell ref="H2:H4"/>
    <mergeCell ref="A17:A20"/>
    <mergeCell ref="G2:G4"/>
    <mergeCell ref="F2:F4"/>
    <mergeCell ref="D2:D4"/>
    <mergeCell ref="E2:E4"/>
    <mergeCell ref="A2:A4"/>
    <mergeCell ref="B2:B4"/>
    <mergeCell ref="C2:C4"/>
    <mergeCell ref="A5:A8"/>
    <mergeCell ref="A9:A12"/>
    <mergeCell ref="A13:A16"/>
  </mergeCells>
  <phoneticPr fontId="34" type="noConversion"/>
  <pageMargins left="0.2" right="0.2" top="0.75" bottom="0.75" header="0.3" footer="0.3"/>
  <pageSetup scale="52" orientation="landscape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97"/>
  <sheetViews>
    <sheetView topLeftCell="A2" zoomScale="80" zoomScaleNormal="80" workbookViewId="0">
      <selection activeCell="D7" sqref="D7"/>
    </sheetView>
  </sheetViews>
  <sheetFormatPr defaultColWidth="8.7109375" defaultRowHeight="12" x14ac:dyDescent="0.2"/>
  <cols>
    <col min="1" max="1" width="21.85546875" style="2" customWidth="1"/>
    <col min="2" max="2" width="9" style="3" bestFit="1" customWidth="1"/>
    <col min="3" max="3" width="5.85546875" style="3" customWidth="1"/>
    <col min="4" max="4" width="5.85546875" style="3" bestFit="1" customWidth="1"/>
    <col min="5" max="5" width="7.140625" style="3" customWidth="1"/>
    <col min="6" max="6" width="8.5703125" style="3" customWidth="1"/>
    <col min="7" max="7" width="7.140625" style="3" customWidth="1"/>
    <col min="8" max="8" width="9.140625" style="2" bestFit="1" customWidth="1"/>
    <col min="9" max="16384" width="8.7109375" style="2"/>
  </cols>
  <sheetData>
    <row r="1" spans="1:9" x14ac:dyDescent="0.2">
      <c r="A1" s="7" t="s">
        <v>162</v>
      </c>
      <c r="B1" s="7" t="s">
        <v>1</v>
      </c>
      <c r="C1" s="7" t="s">
        <v>78</v>
      </c>
      <c r="D1" s="7" t="s">
        <v>163</v>
      </c>
      <c r="E1" s="7" t="s">
        <v>75</v>
      </c>
      <c r="F1" s="7" t="s">
        <v>164</v>
      </c>
      <c r="G1" s="7" t="s">
        <v>76</v>
      </c>
      <c r="H1" s="7" t="s">
        <v>165</v>
      </c>
      <c r="I1" s="7" t="s">
        <v>166</v>
      </c>
    </row>
    <row r="2" spans="1:9" ht="12.75" x14ac:dyDescent="0.2">
      <c r="A2" s="6" t="s">
        <v>167</v>
      </c>
      <c r="B2" s="3" t="e">
        <f>VLOOKUP(A2,#REF!,2,0)</f>
        <v>#REF!</v>
      </c>
      <c r="C2" s="3" t="e">
        <f>VLOOKUP(Table1[[#This Row],[Player]],#REF!,3,0)</f>
        <v>#REF!</v>
      </c>
      <c r="D2" s="3">
        <v>1</v>
      </c>
      <c r="E2" s="3" t="e">
        <f>VLOOKUP(Table1[[#This Row],[Player]],#REF!,22,0)</f>
        <v>#REF!</v>
      </c>
      <c r="F2" s="3" t="e">
        <f>IF(Table1[[#This Row],[Gross]]&gt;0,Table1[[#This Row],[Gross]]-72,0)</f>
        <v>#REF!</v>
      </c>
      <c r="G2" s="3" t="e">
        <f>IF(Table1[[#This Row],[Gross]]&gt;0,Table1[[#This Row],[Gross]]-Table1[[#This Row],[Index]],0)</f>
        <v>#REF!</v>
      </c>
      <c r="H2" s="3" t="e">
        <f>IF(Table1[[#This Row],[Net]]&gt;0,Table1[[#This Row],[Net]]-72,0)</f>
        <v>#REF!</v>
      </c>
      <c r="I2" s="3">
        <v>0</v>
      </c>
    </row>
    <row r="3" spans="1:9" ht="12.75" x14ac:dyDescent="0.2">
      <c r="A3" s="6" t="s">
        <v>167</v>
      </c>
      <c r="B3" s="3" t="e">
        <f>VLOOKUP(A3,#REF!,2,0)</f>
        <v>#REF!</v>
      </c>
      <c r="C3" s="3" t="e">
        <f>VLOOKUP(Table1[[#This Row],[Player]],#REF!,3,0)</f>
        <v>#REF!</v>
      </c>
      <c r="D3" s="3">
        <v>2</v>
      </c>
      <c r="E3" s="3" t="e">
        <f>VLOOKUP(Table1[[#This Row],[Player]],#REF!,22,0)</f>
        <v>#REF!</v>
      </c>
      <c r="F3" s="3" t="e">
        <f>IF(Table1[[#This Row],[Gross]]&gt;0,Table1[[#This Row],[Gross]]-72,0)</f>
        <v>#REF!</v>
      </c>
      <c r="G3" s="3" t="e">
        <f>IF(Table1[[#This Row],[Gross]]&gt;0,Table1[[#This Row],[Gross]]-Table1[[#This Row],[Index]],0)</f>
        <v>#REF!</v>
      </c>
      <c r="H3" s="3" t="e">
        <f>IF(Table1[[#This Row],[Net]]&gt;0,Table1[[#This Row],[Net]]-72,0)</f>
        <v>#REF!</v>
      </c>
      <c r="I3" s="3" t="e">
        <f>VLOOKUP(Table1[[#This Row],[Player]],#REF!,28,0)</f>
        <v>#REF!</v>
      </c>
    </row>
    <row r="4" spans="1:9" ht="12.75" x14ac:dyDescent="0.2">
      <c r="A4" s="6" t="s">
        <v>167</v>
      </c>
      <c r="B4" s="3" t="e">
        <f>VLOOKUP(A4,#REF!,2,0)</f>
        <v>#REF!</v>
      </c>
      <c r="C4" s="3" t="e">
        <f>VLOOKUP(Table1[[#This Row],[Player]],#REF!,3,0)</f>
        <v>#REF!</v>
      </c>
      <c r="D4" s="3">
        <v>3</v>
      </c>
      <c r="E4" s="3" t="e">
        <f>VLOOKUP(Table1[[#This Row],[Player]],#REF!,22,0)</f>
        <v>#REF!</v>
      </c>
      <c r="F4" s="3" t="e">
        <f>IF(Table1[[#This Row],[Gross]]&gt;0,Table1[[#This Row],[Gross]]-72,0)</f>
        <v>#REF!</v>
      </c>
      <c r="G4" s="3" t="e">
        <f>IF(Table1[[#This Row],[Gross]]&gt;0,Table1[[#This Row],[Gross]]-Table1[[#This Row],[Index]],0)</f>
        <v>#REF!</v>
      </c>
      <c r="H4" s="3" t="e">
        <f>IF(Table1[[#This Row],[Net]]&gt;0,Table1[[#This Row],[Net]]-72,0)</f>
        <v>#REF!</v>
      </c>
      <c r="I4" s="3" t="e">
        <f>VLOOKUP(Table1[[#This Row],[Player]],#REF!,28,0)</f>
        <v>#REF!</v>
      </c>
    </row>
    <row r="5" spans="1:9" ht="12.75" x14ac:dyDescent="0.2">
      <c r="A5" s="6" t="s">
        <v>167</v>
      </c>
      <c r="B5" s="3" t="e">
        <f>VLOOKUP(A5,#REF!,2,0)</f>
        <v>#REF!</v>
      </c>
      <c r="C5" s="3" t="e">
        <f>VLOOKUP(Table1[[#This Row],[Player]],#REF!,3,0)</f>
        <v>#REF!</v>
      </c>
      <c r="D5" s="3">
        <v>6</v>
      </c>
      <c r="E5" s="3" t="e">
        <f>VLOOKUP(Table1[[#This Row],[Player]],#REF!,22,0)</f>
        <v>#REF!</v>
      </c>
      <c r="F5" s="3" t="e">
        <f>IF(Table1[[#This Row],[Gross]]&gt;0,Table1[[#This Row],[Gross]]-72,0)</f>
        <v>#REF!</v>
      </c>
      <c r="G5" s="3" t="e">
        <f>IF(Table1[[#This Row],[Gross]]&gt;0,Table1[[#This Row],[Gross]]-Table1[[#This Row],[Index]],0)</f>
        <v>#REF!</v>
      </c>
      <c r="H5" s="3" t="e">
        <f>IF(Table1[[#This Row],[Net]]&gt;0,Table1[[#This Row],[Net]]-72,0)</f>
        <v>#REF!</v>
      </c>
      <c r="I5" s="3" t="e">
        <f>VLOOKUP(Table1[[#This Row],[Player]],#REF!,28,0)</f>
        <v>#REF!</v>
      </c>
    </row>
    <row r="6" spans="1:9" ht="12.75" x14ac:dyDescent="0.2">
      <c r="A6" s="6" t="s">
        <v>167</v>
      </c>
      <c r="B6" s="3" t="e">
        <f>VLOOKUP(A6,#REF!,2,0)</f>
        <v>#REF!</v>
      </c>
      <c r="C6" s="3" t="e">
        <f>VLOOKUP(Table1[[#This Row],[Player]],#REF!,3,0)</f>
        <v>#REF!</v>
      </c>
      <c r="D6" s="3">
        <v>7</v>
      </c>
      <c r="E6" s="3" t="e">
        <f>VLOOKUP(Table1[[#This Row],[Player]],#REF!,22,0)</f>
        <v>#REF!</v>
      </c>
      <c r="F6" s="3" t="e">
        <f>IF(Table1[[#This Row],[Gross]]&gt;0,Table1[[#This Row],[Gross]]-72,0)</f>
        <v>#REF!</v>
      </c>
      <c r="G6" s="3" t="e">
        <f>IF(Table1[[#This Row],[Gross]]&gt;0,Table1[[#This Row],[Gross]]-Table1[[#This Row],[Index]],0)</f>
        <v>#REF!</v>
      </c>
      <c r="H6" s="3" t="e">
        <f>IF(Table1[[#This Row],[Net]]&gt;0,Table1[[#This Row],[Net]]-72,0)</f>
        <v>#REF!</v>
      </c>
      <c r="I6" s="3" t="e">
        <f>VLOOKUP(Table1[[#This Row],[Player]],#REF!,28,0)</f>
        <v>#REF!</v>
      </c>
    </row>
    <row r="7" spans="1:9" ht="12.75" x14ac:dyDescent="0.2">
      <c r="A7" s="6" t="s">
        <v>167</v>
      </c>
      <c r="B7" s="3" t="e">
        <f>VLOOKUP(A7,#REF!,2,0)</f>
        <v>#REF!</v>
      </c>
      <c r="C7" s="3" t="e">
        <f>VLOOKUP(Table1[[#This Row],[Player]],#REF!,3,0)</f>
        <v>#REF!</v>
      </c>
      <c r="D7" s="3">
        <v>8</v>
      </c>
      <c r="E7" s="3" t="e">
        <f>VLOOKUP(Table1[[#This Row],[Player]],#REF!,22,0)</f>
        <v>#REF!</v>
      </c>
      <c r="F7" s="3" t="e">
        <f>IF(Table1[[#This Row],[Gross]]&gt;0,Table1[[#This Row],[Gross]]-72,0)</f>
        <v>#REF!</v>
      </c>
      <c r="G7" s="3" t="e">
        <f>IF(Table1[[#This Row],[Gross]]&gt;0,Table1[[#This Row],[Gross]]-Table1[[#This Row],[Index]],0)</f>
        <v>#REF!</v>
      </c>
      <c r="H7" s="3" t="e">
        <f>IF(Table1[[#This Row],[Net]]&gt;0,Table1[[#This Row],[Net]]-72,0)</f>
        <v>#REF!</v>
      </c>
      <c r="I7" s="3">
        <v>0</v>
      </c>
    </row>
    <row r="8" spans="1:9" ht="12.75" x14ac:dyDescent="0.2">
      <c r="A8" s="6" t="s">
        <v>42</v>
      </c>
      <c r="B8" s="3" t="e">
        <f>VLOOKUP(A8,#REF!,2,0)</f>
        <v>#REF!</v>
      </c>
      <c r="C8" s="3" t="e">
        <f>VLOOKUP(Table1[[#This Row],[Player]],#REF!,3,0)</f>
        <v>#REF!</v>
      </c>
      <c r="D8" s="3">
        <v>1</v>
      </c>
      <c r="E8" s="3" t="e">
        <f>VLOOKUP(Table1[[#This Row],[Player]],#REF!,22,0)</f>
        <v>#REF!</v>
      </c>
      <c r="F8" s="3" t="e">
        <f>IF(Table1[[#This Row],[Gross]]&gt;0,Table1[[#This Row],[Gross]]-72,0)</f>
        <v>#REF!</v>
      </c>
      <c r="G8" s="3" t="e">
        <f>IF(Table1[[#This Row],[Gross]]&gt;0,Table1[[#This Row],[Gross]]-Table1[[#This Row],[Index]],0)</f>
        <v>#REF!</v>
      </c>
      <c r="H8" s="3" t="e">
        <f>IF(Table1[[#This Row],[Net]]&gt;0,Table1[[#This Row],[Net]]-72,0)</f>
        <v>#REF!</v>
      </c>
      <c r="I8" s="3">
        <v>0</v>
      </c>
    </row>
    <row r="9" spans="1:9" ht="12.75" x14ac:dyDescent="0.2">
      <c r="A9" s="6" t="s">
        <v>42</v>
      </c>
      <c r="B9" s="3" t="e">
        <f>VLOOKUP(A9,#REF!,2,0)</f>
        <v>#REF!</v>
      </c>
      <c r="C9" s="3" t="e">
        <f>VLOOKUP(Table1[[#This Row],[Player]],#REF!,3,0)</f>
        <v>#REF!</v>
      </c>
      <c r="D9" s="3">
        <v>2</v>
      </c>
      <c r="E9" s="3" t="e">
        <f>VLOOKUP(Table1[[#This Row],[Player]],#REF!,22,0)</f>
        <v>#REF!</v>
      </c>
      <c r="F9" s="3" t="e">
        <f>IF(Table1[[#This Row],[Gross]]&gt;0,Table1[[#This Row],[Gross]]-72,0)</f>
        <v>#REF!</v>
      </c>
      <c r="G9" s="3" t="e">
        <f>IF(Table1[[#This Row],[Gross]]&gt;0,Table1[[#This Row],[Gross]]-Table1[[#This Row],[Index]],0)</f>
        <v>#REF!</v>
      </c>
      <c r="H9" s="3" t="e">
        <f>IF(Table1[[#This Row],[Net]]&gt;0,Table1[[#This Row],[Net]]-72,0)</f>
        <v>#REF!</v>
      </c>
      <c r="I9" s="3" t="e">
        <f>VLOOKUP(Table1[[#This Row],[Player]],#REF!,28,0)</f>
        <v>#REF!</v>
      </c>
    </row>
    <row r="10" spans="1:9" ht="12.75" x14ac:dyDescent="0.2">
      <c r="A10" s="6" t="s">
        <v>42</v>
      </c>
      <c r="B10" s="3" t="e">
        <f>VLOOKUP(A10,#REF!,2,0)</f>
        <v>#REF!</v>
      </c>
      <c r="C10" s="3" t="e">
        <f>VLOOKUP(Table1[[#This Row],[Player]],#REF!,3,0)</f>
        <v>#REF!</v>
      </c>
      <c r="D10" s="3">
        <v>3</v>
      </c>
      <c r="E10" s="3" t="e">
        <f>VLOOKUP(Table1[[#This Row],[Player]],#REF!,22,0)</f>
        <v>#REF!</v>
      </c>
      <c r="F10" s="3" t="e">
        <f>IF(Table1[[#This Row],[Gross]]&gt;0,Table1[[#This Row],[Gross]]-72,0)</f>
        <v>#REF!</v>
      </c>
      <c r="G10" s="3" t="e">
        <f>IF(Table1[[#This Row],[Gross]]&gt;0,Table1[[#This Row],[Gross]]-Table1[[#This Row],[Index]],0)</f>
        <v>#REF!</v>
      </c>
      <c r="H10" s="3" t="e">
        <f>IF(Table1[[#This Row],[Net]]&gt;0,Table1[[#This Row],[Net]]-72,0)</f>
        <v>#REF!</v>
      </c>
      <c r="I10" s="3" t="e">
        <f>VLOOKUP(Table1[[#This Row],[Player]],#REF!,28,0)</f>
        <v>#REF!</v>
      </c>
    </row>
    <row r="11" spans="1:9" ht="12.75" x14ac:dyDescent="0.2">
      <c r="A11" s="6" t="s">
        <v>42</v>
      </c>
      <c r="B11" s="3" t="e">
        <f>VLOOKUP(A11,#REF!,2,0)</f>
        <v>#REF!</v>
      </c>
      <c r="C11" s="3" t="e">
        <f>VLOOKUP(Table1[[#This Row],[Player]],#REF!,3,0)</f>
        <v>#REF!</v>
      </c>
      <c r="D11" s="3">
        <v>6</v>
      </c>
      <c r="E11" s="3" t="e">
        <f>VLOOKUP(Table1[[#This Row],[Player]],#REF!,22,0)</f>
        <v>#REF!</v>
      </c>
      <c r="F11" s="3" t="e">
        <f>IF(Table1[[#This Row],[Gross]]&gt;0,Table1[[#This Row],[Gross]]-72,0)</f>
        <v>#REF!</v>
      </c>
      <c r="G11" s="3" t="e">
        <f>IF(Table1[[#This Row],[Gross]]&gt;0,Table1[[#This Row],[Gross]]-Table1[[#This Row],[Index]],0)</f>
        <v>#REF!</v>
      </c>
      <c r="H11" s="3" t="e">
        <f>IF(Table1[[#This Row],[Net]]&gt;0,Table1[[#This Row],[Net]]-72,0)</f>
        <v>#REF!</v>
      </c>
      <c r="I11" s="3" t="e">
        <f>VLOOKUP(Table1[[#This Row],[Player]],#REF!,28,0)</f>
        <v>#REF!</v>
      </c>
    </row>
    <row r="12" spans="1:9" ht="12.75" x14ac:dyDescent="0.2">
      <c r="A12" s="6" t="s">
        <v>42</v>
      </c>
      <c r="B12" s="3" t="e">
        <f>VLOOKUP(A12,#REF!,2,0)</f>
        <v>#REF!</v>
      </c>
      <c r="C12" s="3" t="e">
        <f>VLOOKUP(Table1[[#This Row],[Player]],#REF!,3,0)</f>
        <v>#REF!</v>
      </c>
      <c r="D12" s="3">
        <v>7</v>
      </c>
      <c r="E12" s="3" t="e">
        <f>VLOOKUP(Table1[[#This Row],[Player]],#REF!,22,0)</f>
        <v>#REF!</v>
      </c>
      <c r="F12" s="3" t="e">
        <f>IF(Table1[[#This Row],[Gross]]&gt;0,Table1[[#This Row],[Gross]]-72,0)</f>
        <v>#REF!</v>
      </c>
      <c r="G12" s="3" t="e">
        <f>IF(Table1[[#This Row],[Gross]]&gt;0,Table1[[#This Row],[Gross]]-Table1[[#This Row],[Index]],0)</f>
        <v>#REF!</v>
      </c>
      <c r="H12" s="3" t="e">
        <f>IF(Table1[[#This Row],[Net]]&gt;0,Table1[[#This Row],[Net]]-72,0)</f>
        <v>#REF!</v>
      </c>
      <c r="I12" s="3" t="e">
        <f>VLOOKUP(Table1[[#This Row],[Player]],#REF!,28,0)</f>
        <v>#REF!</v>
      </c>
    </row>
    <row r="13" spans="1:9" ht="12.75" x14ac:dyDescent="0.2">
      <c r="A13" s="6" t="s">
        <v>42</v>
      </c>
      <c r="B13" s="3" t="e">
        <f>VLOOKUP(A13,#REF!,2,0)</f>
        <v>#REF!</v>
      </c>
      <c r="C13" s="3" t="e">
        <f>VLOOKUP(Table1[[#This Row],[Player]],#REF!,3,0)</f>
        <v>#REF!</v>
      </c>
      <c r="D13" s="3">
        <v>8</v>
      </c>
      <c r="E13" s="3" t="e">
        <f>VLOOKUP(Table1[[#This Row],[Player]],#REF!,22,0)</f>
        <v>#REF!</v>
      </c>
      <c r="F13" s="3" t="e">
        <f>IF(Table1[[#This Row],[Gross]]&gt;0,Table1[[#This Row],[Gross]]-72,0)</f>
        <v>#REF!</v>
      </c>
      <c r="G13" s="3" t="e">
        <f>IF(Table1[[#This Row],[Gross]]&gt;0,Table1[[#This Row],[Gross]]-Table1[[#This Row],[Index]],0)</f>
        <v>#REF!</v>
      </c>
      <c r="H13" s="3" t="e">
        <f>IF(Table1[[#This Row],[Net]]&gt;0,Table1[[#This Row],[Net]]-72,0)</f>
        <v>#REF!</v>
      </c>
      <c r="I13" s="3">
        <v>0</v>
      </c>
    </row>
    <row r="14" spans="1:9" ht="12.75" x14ac:dyDescent="0.2">
      <c r="A14" s="6" t="s">
        <v>168</v>
      </c>
      <c r="B14" s="3" t="e">
        <f>VLOOKUP(A14,#REF!,2,0)</f>
        <v>#REF!</v>
      </c>
      <c r="C14" s="3" t="e">
        <f>VLOOKUP(Table1[[#This Row],[Player]],#REF!,3,0)</f>
        <v>#REF!</v>
      </c>
      <c r="D14" s="3">
        <v>1</v>
      </c>
      <c r="E14" s="3" t="e">
        <f>VLOOKUP(Table1[[#This Row],[Player]],#REF!,22,0)</f>
        <v>#REF!</v>
      </c>
      <c r="F14" s="3" t="e">
        <f>IF(Table1[[#This Row],[Gross]]&gt;0,Table1[[#This Row],[Gross]]-72,0)</f>
        <v>#REF!</v>
      </c>
      <c r="G14" s="3" t="e">
        <f>IF(Table1[[#This Row],[Gross]]&gt;0,Table1[[#This Row],[Gross]]-Table1[[#This Row],[Index]],0)</f>
        <v>#REF!</v>
      </c>
      <c r="H14" s="3" t="e">
        <f>IF(Table1[[#This Row],[Net]]&gt;0,Table1[[#This Row],[Net]]-72,0)</f>
        <v>#REF!</v>
      </c>
      <c r="I14" s="3">
        <v>0</v>
      </c>
    </row>
    <row r="15" spans="1:9" ht="12.75" x14ac:dyDescent="0.2">
      <c r="A15" s="6" t="s">
        <v>168</v>
      </c>
      <c r="B15" s="3" t="e">
        <f>VLOOKUP(A15,#REF!,2,0)</f>
        <v>#REF!</v>
      </c>
      <c r="C15" s="3" t="e">
        <f>VLOOKUP(Table1[[#This Row],[Player]],#REF!,3,0)</f>
        <v>#REF!</v>
      </c>
      <c r="D15" s="3">
        <v>2</v>
      </c>
      <c r="E15" s="3" t="e">
        <f>VLOOKUP(Table1[[#This Row],[Player]],#REF!,22,0)</f>
        <v>#REF!</v>
      </c>
      <c r="F15" s="3" t="e">
        <f>IF(Table1[[#This Row],[Gross]]&gt;0,Table1[[#This Row],[Gross]]-72,0)</f>
        <v>#REF!</v>
      </c>
      <c r="G15" s="3" t="e">
        <f>IF(Table1[[#This Row],[Gross]]&gt;0,Table1[[#This Row],[Gross]]-Table1[[#This Row],[Index]],0)</f>
        <v>#REF!</v>
      </c>
      <c r="H15" s="3" t="e">
        <f>IF(Table1[[#This Row],[Net]]&gt;0,Table1[[#This Row],[Net]]-72,0)</f>
        <v>#REF!</v>
      </c>
      <c r="I15" s="3" t="e">
        <f>VLOOKUP(Table1[[#This Row],[Player]],#REF!,28,0)</f>
        <v>#REF!</v>
      </c>
    </row>
    <row r="16" spans="1:9" ht="12.75" x14ac:dyDescent="0.2">
      <c r="A16" s="6" t="s">
        <v>168</v>
      </c>
      <c r="B16" s="3" t="e">
        <f>VLOOKUP(A16,#REF!,2,0)</f>
        <v>#REF!</v>
      </c>
      <c r="C16" s="3" t="e">
        <f>VLOOKUP(Table1[[#This Row],[Player]],#REF!,3,0)</f>
        <v>#REF!</v>
      </c>
      <c r="D16" s="3">
        <v>3</v>
      </c>
      <c r="E16" s="3" t="e">
        <f>VLOOKUP(Table1[[#This Row],[Player]],#REF!,22,0)</f>
        <v>#REF!</v>
      </c>
      <c r="F16" s="3" t="e">
        <f>IF(Table1[[#This Row],[Gross]]&gt;0,Table1[[#This Row],[Gross]]-72,0)</f>
        <v>#REF!</v>
      </c>
      <c r="G16" s="3" t="e">
        <f>IF(Table1[[#This Row],[Gross]]&gt;0,Table1[[#This Row],[Gross]]-Table1[[#This Row],[Index]],0)</f>
        <v>#REF!</v>
      </c>
      <c r="H16" s="3" t="e">
        <f>IF(Table1[[#This Row],[Net]]&gt;0,Table1[[#This Row],[Net]]-72,0)</f>
        <v>#REF!</v>
      </c>
      <c r="I16" s="3" t="e">
        <f>VLOOKUP(Table1[[#This Row],[Player]],#REF!,28,0)</f>
        <v>#REF!</v>
      </c>
    </row>
    <row r="17" spans="1:9" ht="12.75" x14ac:dyDescent="0.2">
      <c r="A17" s="6" t="s">
        <v>168</v>
      </c>
      <c r="B17" s="3" t="e">
        <f>VLOOKUP(A17,#REF!,2,0)</f>
        <v>#REF!</v>
      </c>
      <c r="C17" s="3" t="e">
        <f>VLOOKUP(Table1[[#This Row],[Player]],#REF!,3,0)</f>
        <v>#REF!</v>
      </c>
      <c r="D17" s="3">
        <v>6</v>
      </c>
      <c r="E17" s="3" t="e">
        <f>VLOOKUP(Table1[[#This Row],[Player]],#REF!,22,0)</f>
        <v>#REF!</v>
      </c>
      <c r="F17" s="3" t="e">
        <f>IF(Table1[[#This Row],[Gross]]&gt;0,Table1[[#This Row],[Gross]]-72,0)</f>
        <v>#REF!</v>
      </c>
      <c r="G17" s="3" t="e">
        <f>IF(Table1[[#This Row],[Gross]]&gt;0,Table1[[#This Row],[Gross]]-Table1[[#This Row],[Index]],0)</f>
        <v>#REF!</v>
      </c>
      <c r="H17" s="3" t="e">
        <f>IF(Table1[[#This Row],[Net]]&gt;0,Table1[[#This Row],[Net]]-72,0)</f>
        <v>#REF!</v>
      </c>
      <c r="I17" s="3" t="e">
        <f>VLOOKUP(Table1[[#This Row],[Player]],#REF!,28,0)</f>
        <v>#REF!</v>
      </c>
    </row>
    <row r="18" spans="1:9" ht="12.75" x14ac:dyDescent="0.2">
      <c r="A18" s="6" t="s">
        <v>168</v>
      </c>
      <c r="B18" s="3" t="e">
        <f>VLOOKUP(A18,#REF!,2,0)</f>
        <v>#REF!</v>
      </c>
      <c r="C18" s="3" t="e">
        <f>VLOOKUP(Table1[[#This Row],[Player]],#REF!,3,0)</f>
        <v>#REF!</v>
      </c>
      <c r="D18" s="3">
        <v>7</v>
      </c>
      <c r="E18" s="3" t="e">
        <f>VLOOKUP(Table1[[#This Row],[Player]],#REF!,22,0)</f>
        <v>#REF!</v>
      </c>
      <c r="F18" s="3" t="e">
        <f>IF(Table1[[#This Row],[Gross]]&gt;0,Table1[[#This Row],[Gross]]-72,0)</f>
        <v>#REF!</v>
      </c>
      <c r="G18" s="3" t="e">
        <f>IF(Table1[[#This Row],[Gross]]&gt;0,Table1[[#This Row],[Gross]]-Table1[[#This Row],[Index]],0)</f>
        <v>#REF!</v>
      </c>
      <c r="H18" s="3" t="e">
        <f>IF(Table1[[#This Row],[Net]]&gt;0,Table1[[#This Row],[Net]]-72,0)</f>
        <v>#REF!</v>
      </c>
      <c r="I18" s="3" t="e">
        <f>VLOOKUP(Table1[[#This Row],[Player]],#REF!,28,0)</f>
        <v>#REF!</v>
      </c>
    </row>
    <row r="19" spans="1:9" ht="12.75" x14ac:dyDescent="0.2">
      <c r="A19" s="6" t="s">
        <v>168</v>
      </c>
      <c r="B19" s="3" t="e">
        <f>VLOOKUP(A19,#REF!,2,0)</f>
        <v>#REF!</v>
      </c>
      <c r="C19" s="3" t="e">
        <f>VLOOKUP(Table1[[#This Row],[Player]],#REF!,3,0)</f>
        <v>#REF!</v>
      </c>
      <c r="D19" s="3">
        <v>8</v>
      </c>
      <c r="E19" s="3" t="e">
        <f>VLOOKUP(Table1[[#This Row],[Player]],#REF!,22,0)</f>
        <v>#REF!</v>
      </c>
      <c r="F19" s="3" t="e">
        <f>IF(Table1[[#This Row],[Gross]]&gt;0,Table1[[#This Row],[Gross]]-72,0)</f>
        <v>#REF!</v>
      </c>
      <c r="G19" s="3" t="e">
        <f>IF(Table1[[#This Row],[Gross]]&gt;0,Table1[[#This Row],[Gross]]-Table1[[#This Row],[Index]],0)</f>
        <v>#REF!</v>
      </c>
      <c r="H19" s="3" t="e">
        <f>IF(Table1[[#This Row],[Net]]&gt;0,Table1[[#This Row],[Net]]-72,0)</f>
        <v>#REF!</v>
      </c>
      <c r="I19" s="3">
        <v>0</v>
      </c>
    </row>
    <row r="20" spans="1:9" ht="12.75" x14ac:dyDescent="0.2">
      <c r="A20" s="6" t="s">
        <v>37</v>
      </c>
      <c r="B20" s="3" t="e">
        <f>VLOOKUP(A20,#REF!,2,0)</f>
        <v>#REF!</v>
      </c>
      <c r="C20" s="3" t="e">
        <f>VLOOKUP(Table1[[#This Row],[Player]],#REF!,3,0)</f>
        <v>#REF!</v>
      </c>
      <c r="D20" s="3">
        <v>1</v>
      </c>
      <c r="E20" s="3" t="e">
        <f>VLOOKUP(Table1[[#This Row],[Player]],#REF!,22,0)</f>
        <v>#REF!</v>
      </c>
      <c r="F20" s="3" t="e">
        <f>IF(Table1[[#This Row],[Gross]]&gt;0,Table1[[#This Row],[Gross]]-72,0)</f>
        <v>#REF!</v>
      </c>
      <c r="G20" s="3" t="e">
        <f>IF(Table1[[#This Row],[Gross]]&gt;0,Table1[[#This Row],[Gross]]-Table1[[#This Row],[Index]],0)</f>
        <v>#REF!</v>
      </c>
      <c r="H20" s="3" t="e">
        <f>IF(Table1[[#This Row],[Net]]&gt;0,Table1[[#This Row],[Net]]-72,0)</f>
        <v>#REF!</v>
      </c>
      <c r="I20" s="3">
        <v>0</v>
      </c>
    </row>
    <row r="21" spans="1:9" ht="12.75" x14ac:dyDescent="0.2">
      <c r="A21" s="6" t="s">
        <v>37</v>
      </c>
      <c r="B21" s="3" t="e">
        <f>VLOOKUP(A21,#REF!,2,0)</f>
        <v>#REF!</v>
      </c>
      <c r="C21" s="3" t="e">
        <f>VLOOKUP(Table1[[#This Row],[Player]],#REF!,3,0)</f>
        <v>#REF!</v>
      </c>
      <c r="D21" s="3">
        <v>2</v>
      </c>
      <c r="E21" s="3" t="e">
        <f>VLOOKUP(Table1[[#This Row],[Player]],#REF!,22,0)</f>
        <v>#REF!</v>
      </c>
      <c r="F21" s="3" t="e">
        <f>IF(Table1[[#This Row],[Gross]]&gt;0,Table1[[#This Row],[Gross]]-72,0)</f>
        <v>#REF!</v>
      </c>
      <c r="G21" s="3" t="e">
        <f>IF(Table1[[#This Row],[Gross]]&gt;0,Table1[[#This Row],[Gross]]-Table1[[#This Row],[Index]],0)</f>
        <v>#REF!</v>
      </c>
      <c r="H21" s="3" t="e">
        <f>IF(Table1[[#This Row],[Net]]&gt;0,Table1[[#This Row],[Net]]-72,0)</f>
        <v>#REF!</v>
      </c>
      <c r="I21" s="3" t="e">
        <f>VLOOKUP(Table1[[#This Row],[Player]],#REF!,28,0)</f>
        <v>#REF!</v>
      </c>
    </row>
    <row r="22" spans="1:9" ht="12.75" x14ac:dyDescent="0.2">
      <c r="A22" s="6" t="s">
        <v>37</v>
      </c>
      <c r="B22" s="3" t="e">
        <f>VLOOKUP(A22,#REF!,2,0)</f>
        <v>#REF!</v>
      </c>
      <c r="C22" s="3" t="e">
        <f>VLOOKUP(Table1[[#This Row],[Player]],#REF!,3,0)</f>
        <v>#REF!</v>
      </c>
      <c r="D22" s="3">
        <v>3</v>
      </c>
      <c r="E22" s="3" t="e">
        <f>VLOOKUP(Table1[[#This Row],[Player]],#REF!,22,0)</f>
        <v>#REF!</v>
      </c>
      <c r="F22" s="3" t="e">
        <f>IF(Table1[[#This Row],[Gross]]&gt;0,Table1[[#This Row],[Gross]]-72,0)</f>
        <v>#REF!</v>
      </c>
      <c r="G22" s="3" t="e">
        <f>IF(Table1[[#This Row],[Gross]]&gt;0,Table1[[#This Row],[Gross]]-Table1[[#This Row],[Index]],0)</f>
        <v>#REF!</v>
      </c>
      <c r="H22" s="3" t="e">
        <f>IF(Table1[[#This Row],[Net]]&gt;0,Table1[[#This Row],[Net]]-72,0)</f>
        <v>#REF!</v>
      </c>
      <c r="I22" s="3" t="e">
        <f>VLOOKUP(Table1[[#This Row],[Player]],#REF!,28,0)</f>
        <v>#REF!</v>
      </c>
    </row>
    <row r="23" spans="1:9" ht="12.75" x14ac:dyDescent="0.2">
      <c r="A23" s="6" t="s">
        <v>37</v>
      </c>
      <c r="B23" s="3" t="e">
        <f>VLOOKUP(A23,#REF!,2,0)</f>
        <v>#REF!</v>
      </c>
      <c r="C23" s="3" t="e">
        <f>VLOOKUP(Table1[[#This Row],[Player]],#REF!,3,0)</f>
        <v>#REF!</v>
      </c>
      <c r="D23" s="3">
        <v>6</v>
      </c>
      <c r="E23" s="3" t="e">
        <f>VLOOKUP(Table1[[#This Row],[Player]],#REF!,22,0)</f>
        <v>#REF!</v>
      </c>
      <c r="F23" s="3" t="e">
        <f>IF(Table1[[#This Row],[Gross]]&gt;0,Table1[[#This Row],[Gross]]-72,0)</f>
        <v>#REF!</v>
      </c>
      <c r="G23" s="3" t="e">
        <f>IF(Table1[[#This Row],[Gross]]&gt;0,Table1[[#This Row],[Gross]]-Table1[[#This Row],[Index]],0)</f>
        <v>#REF!</v>
      </c>
      <c r="H23" s="3" t="e">
        <f>IF(Table1[[#This Row],[Net]]&gt;0,Table1[[#This Row],[Net]]-72,0)</f>
        <v>#REF!</v>
      </c>
      <c r="I23" s="3" t="e">
        <f>VLOOKUP(Table1[[#This Row],[Player]],#REF!,28,0)</f>
        <v>#REF!</v>
      </c>
    </row>
    <row r="24" spans="1:9" ht="12.75" x14ac:dyDescent="0.2">
      <c r="A24" s="6" t="s">
        <v>37</v>
      </c>
      <c r="B24" s="3" t="e">
        <f>VLOOKUP(A24,#REF!,2,0)</f>
        <v>#REF!</v>
      </c>
      <c r="C24" s="3" t="e">
        <f>VLOOKUP(Table1[[#This Row],[Player]],#REF!,3,0)</f>
        <v>#REF!</v>
      </c>
      <c r="D24" s="3">
        <v>7</v>
      </c>
      <c r="E24" s="3" t="e">
        <f>VLOOKUP(Table1[[#This Row],[Player]],#REF!,22,0)</f>
        <v>#REF!</v>
      </c>
      <c r="F24" s="3" t="e">
        <f>IF(Table1[[#This Row],[Gross]]&gt;0,Table1[[#This Row],[Gross]]-72,0)</f>
        <v>#REF!</v>
      </c>
      <c r="G24" s="3" t="e">
        <f>IF(Table1[[#This Row],[Gross]]&gt;0,Table1[[#This Row],[Gross]]-Table1[[#This Row],[Index]],0)</f>
        <v>#REF!</v>
      </c>
      <c r="H24" s="3" t="e">
        <f>IF(Table1[[#This Row],[Net]]&gt;0,Table1[[#This Row],[Net]]-72,0)</f>
        <v>#REF!</v>
      </c>
      <c r="I24" s="3" t="e">
        <f>VLOOKUP(Table1[[#This Row],[Player]],#REF!,28,0)</f>
        <v>#REF!</v>
      </c>
    </row>
    <row r="25" spans="1:9" ht="12.75" x14ac:dyDescent="0.2">
      <c r="A25" s="6" t="s">
        <v>37</v>
      </c>
      <c r="B25" s="3" t="e">
        <f>VLOOKUP(A25,#REF!,2,0)</f>
        <v>#REF!</v>
      </c>
      <c r="C25" s="3" t="e">
        <f>VLOOKUP(Table1[[#This Row],[Player]],#REF!,3,0)</f>
        <v>#REF!</v>
      </c>
      <c r="D25" s="3">
        <v>8</v>
      </c>
      <c r="E25" s="3" t="e">
        <f>VLOOKUP(Table1[[#This Row],[Player]],#REF!,22,0)</f>
        <v>#REF!</v>
      </c>
      <c r="F25" s="3" t="e">
        <f>IF(Table1[[#This Row],[Gross]]&gt;0,Table1[[#This Row],[Gross]]-72,0)</f>
        <v>#REF!</v>
      </c>
      <c r="G25" s="3" t="e">
        <f>IF(Table1[[#This Row],[Gross]]&gt;0,Table1[[#This Row],[Gross]]-Table1[[#This Row],[Index]],0)</f>
        <v>#REF!</v>
      </c>
      <c r="H25" s="3" t="e">
        <f>IF(Table1[[#This Row],[Net]]&gt;0,Table1[[#This Row],[Net]]-72,0)</f>
        <v>#REF!</v>
      </c>
      <c r="I25" s="3">
        <v>0</v>
      </c>
    </row>
    <row r="26" spans="1:9" ht="12.75" x14ac:dyDescent="0.2">
      <c r="A26" s="6" t="s">
        <v>169</v>
      </c>
      <c r="B26" s="3" t="e">
        <f>VLOOKUP(A26,#REF!,2,0)</f>
        <v>#REF!</v>
      </c>
      <c r="C26" s="3" t="e">
        <f>VLOOKUP(Table1[[#This Row],[Player]],#REF!,3,0)</f>
        <v>#REF!</v>
      </c>
      <c r="D26" s="3">
        <v>1</v>
      </c>
      <c r="E26" s="3" t="e">
        <f>VLOOKUP(Table1[[#This Row],[Player]],#REF!,22,0)</f>
        <v>#REF!</v>
      </c>
      <c r="F26" s="3" t="e">
        <f>IF(Table1[[#This Row],[Gross]]&gt;0,Table1[[#This Row],[Gross]]-72,0)</f>
        <v>#REF!</v>
      </c>
      <c r="G26" s="3" t="e">
        <f>IF(Table1[[#This Row],[Gross]]&gt;0,Table1[[#This Row],[Gross]]-Table1[[#This Row],[Index]],0)</f>
        <v>#REF!</v>
      </c>
      <c r="H26" s="3" t="e">
        <f>IF(Table1[[#This Row],[Net]]&gt;0,Table1[[#This Row],[Net]]-72,0)</f>
        <v>#REF!</v>
      </c>
      <c r="I26" s="3">
        <v>0</v>
      </c>
    </row>
    <row r="27" spans="1:9" ht="12.75" x14ac:dyDescent="0.2">
      <c r="A27" s="6" t="s">
        <v>169</v>
      </c>
      <c r="B27" s="3" t="e">
        <f>VLOOKUP(A27,#REF!,2,0)</f>
        <v>#REF!</v>
      </c>
      <c r="C27" s="3" t="e">
        <f>VLOOKUP(Table1[[#This Row],[Player]],#REF!,3,0)</f>
        <v>#REF!</v>
      </c>
      <c r="D27" s="3">
        <v>2</v>
      </c>
      <c r="E27" s="3" t="e">
        <f>VLOOKUP(Table1[[#This Row],[Player]],#REF!,22,0)</f>
        <v>#REF!</v>
      </c>
      <c r="F27" s="3" t="e">
        <f>IF(Table1[[#This Row],[Gross]]&gt;0,Table1[[#This Row],[Gross]]-72,0)</f>
        <v>#REF!</v>
      </c>
      <c r="G27" s="3" t="e">
        <f>IF(Table1[[#This Row],[Gross]]&gt;0,Table1[[#This Row],[Gross]]-Table1[[#This Row],[Index]],0)</f>
        <v>#REF!</v>
      </c>
      <c r="H27" s="3" t="e">
        <f>IF(Table1[[#This Row],[Net]]&gt;0,Table1[[#This Row],[Net]]-72,0)</f>
        <v>#REF!</v>
      </c>
      <c r="I27" s="3" t="e">
        <f>VLOOKUP(Table1[[#This Row],[Player]],#REF!,28,0)</f>
        <v>#REF!</v>
      </c>
    </row>
    <row r="28" spans="1:9" ht="12.75" x14ac:dyDescent="0.2">
      <c r="A28" s="6" t="s">
        <v>169</v>
      </c>
      <c r="B28" s="3" t="e">
        <f>VLOOKUP(A28,#REF!,2,0)</f>
        <v>#REF!</v>
      </c>
      <c r="C28" s="3" t="e">
        <f>VLOOKUP(Table1[[#This Row],[Player]],#REF!,3,0)</f>
        <v>#REF!</v>
      </c>
      <c r="D28" s="3">
        <v>3</v>
      </c>
      <c r="E28" s="3" t="e">
        <f>VLOOKUP(Table1[[#This Row],[Player]],#REF!,22,0)</f>
        <v>#REF!</v>
      </c>
      <c r="F28" s="3" t="e">
        <f>IF(Table1[[#This Row],[Gross]]&gt;0,Table1[[#This Row],[Gross]]-72,0)</f>
        <v>#REF!</v>
      </c>
      <c r="G28" s="3" t="e">
        <f>IF(Table1[[#This Row],[Gross]]&gt;0,Table1[[#This Row],[Gross]]-Table1[[#This Row],[Index]],0)</f>
        <v>#REF!</v>
      </c>
      <c r="H28" s="3" t="e">
        <f>IF(Table1[[#This Row],[Net]]&gt;0,Table1[[#This Row],[Net]]-72,0)</f>
        <v>#REF!</v>
      </c>
      <c r="I28" s="3" t="e">
        <f>VLOOKUP(Table1[[#This Row],[Player]],#REF!,28,0)</f>
        <v>#REF!</v>
      </c>
    </row>
    <row r="29" spans="1:9" ht="12.75" x14ac:dyDescent="0.2">
      <c r="A29" s="6" t="s">
        <v>169</v>
      </c>
      <c r="B29" s="3" t="e">
        <f>VLOOKUP(A29,#REF!,2,0)</f>
        <v>#REF!</v>
      </c>
      <c r="C29" s="3" t="e">
        <f>VLOOKUP(Table1[[#This Row],[Player]],#REF!,3,0)</f>
        <v>#REF!</v>
      </c>
      <c r="D29" s="3">
        <v>6</v>
      </c>
      <c r="E29" s="3" t="e">
        <f>VLOOKUP(Table1[[#This Row],[Player]],#REF!,22,0)</f>
        <v>#REF!</v>
      </c>
      <c r="F29" s="3" t="e">
        <f>IF(Table1[[#This Row],[Gross]]&gt;0,Table1[[#This Row],[Gross]]-72,0)</f>
        <v>#REF!</v>
      </c>
      <c r="G29" s="3" t="e">
        <f>IF(Table1[[#This Row],[Gross]]&gt;0,Table1[[#This Row],[Gross]]-Table1[[#This Row],[Index]],0)</f>
        <v>#REF!</v>
      </c>
      <c r="H29" s="3" t="e">
        <f>IF(Table1[[#This Row],[Net]]&gt;0,Table1[[#This Row],[Net]]-72,0)</f>
        <v>#REF!</v>
      </c>
      <c r="I29" s="3" t="e">
        <f>VLOOKUP(Table1[[#This Row],[Player]],#REF!,28,0)</f>
        <v>#REF!</v>
      </c>
    </row>
    <row r="30" spans="1:9" ht="12.75" x14ac:dyDescent="0.2">
      <c r="A30" s="6" t="s">
        <v>169</v>
      </c>
      <c r="B30" s="3" t="e">
        <f>VLOOKUP(A30,#REF!,2,0)</f>
        <v>#REF!</v>
      </c>
      <c r="C30" s="3" t="e">
        <f>VLOOKUP(Table1[[#This Row],[Player]],#REF!,3,0)</f>
        <v>#REF!</v>
      </c>
      <c r="D30" s="3">
        <v>7</v>
      </c>
      <c r="E30" s="3" t="e">
        <f>VLOOKUP(Table1[[#This Row],[Player]],#REF!,22,0)</f>
        <v>#REF!</v>
      </c>
      <c r="F30" s="3" t="e">
        <f>IF(Table1[[#This Row],[Gross]]&gt;0,Table1[[#This Row],[Gross]]-72,0)</f>
        <v>#REF!</v>
      </c>
      <c r="G30" s="3" t="e">
        <f>IF(Table1[[#This Row],[Gross]]&gt;0,Table1[[#This Row],[Gross]]-Table1[[#This Row],[Index]],0)</f>
        <v>#REF!</v>
      </c>
      <c r="H30" s="3" t="e">
        <f>IF(Table1[[#This Row],[Net]]&gt;0,Table1[[#This Row],[Net]]-72,0)</f>
        <v>#REF!</v>
      </c>
      <c r="I30" s="3" t="e">
        <f>VLOOKUP(Table1[[#This Row],[Player]],#REF!,28,0)</f>
        <v>#REF!</v>
      </c>
    </row>
    <row r="31" spans="1:9" ht="12.75" x14ac:dyDescent="0.2">
      <c r="A31" s="6" t="s">
        <v>169</v>
      </c>
      <c r="B31" s="3" t="e">
        <f>VLOOKUP(A31,#REF!,2,0)</f>
        <v>#REF!</v>
      </c>
      <c r="C31" s="3" t="e">
        <f>VLOOKUP(Table1[[#This Row],[Player]],#REF!,3,0)</f>
        <v>#REF!</v>
      </c>
      <c r="D31" s="3">
        <v>8</v>
      </c>
      <c r="E31" s="3" t="e">
        <f>VLOOKUP(Table1[[#This Row],[Player]],#REF!,22,0)</f>
        <v>#REF!</v>
      </c>
      <c r="F31" s="3" t="e">
        <f>IF(Table1[[#This Row],[Gross]]&gt;0,Table1[[#This Row],[Gross]]-72,0)</f>
        <v>#REF!</v>
      </c>
      <c r="G31" s="3" t="e">
        <f>IF(Table1[[#This Row],[Gross]]&gt;0,Table1[[#This Row],[Gross]]-Table1[[#This Row],[Index]],0)</f>
        <v>#REF!</v>
      </c>
      <c r="H31" s="3" t="e">
        <f>IF(Table1[[#This Row],[Net]]&gt;0,Table1[[#This Row],[Net]]-72,0)</f>
        <v>#REF!</v>
      </c>
      <c r="I31" s="3">
        <v>0</v>
      </c>
    </row>
    <row r="32" spans="1:9" ht="12.75" x14ac:dyDescent="0.2">
      <c r="A32" s="6" t="s">
        <v>170</v>
      </c>
      <c r="B32" s="3" t="e">
        <f>VLOOKUP(A32,#REF!,2,0)</f>
        <v>#REF!</v>
      </c>
      <c r="C32" s="3" t="e">
        <f>VLOOKUP(Table1[[#This Row],[Player]],#REF!,3,0)</f>
        <v>#REF!</v>
      </c>
      <c r="D32" s="3">
        <v>1</v>
      </c>
      <c r="E32" s="3" t="e">
        <f>VLOOKUP(Table1[[#This Row],[Player]],#REF!,22,0)</f>
        <v>#REF!</v>
      </c>
      <c r="F32" s="3" t="e">
        <f>IF(Table1[[#This Row],[Gross]]&gt;0,Table1[[#This Row],[Gross]]-72,0)</f>
        <v>#REF!</v>
      </c>
      <c r="G32" s="3" t="e">
        <f>IF(Table1[[#This Row],[Gross]]&gt;0,Table1[[#This Row],[Gross]]-Table1[[#This Row],[Index]],0)</f>
        <v>#REF!</v>
      </c>
      <c r="H32" s="3" t="e">
        <f>IF(Table1[[#This Row],[Net]]&gt;0,Table1[[#This Row],[Net]]-72,0)</f>
        <v>#REF!</v>
      </c>
      <c r="I32" s="3">
        <v>0</v>
      </c>
    </row>
    <row r="33" spans="1:9" ht="12.75" x14ac:dyDescent="0.2">
      <c r="A33" s="6" t="s">
        <v>170</v>
      </c>
      <c r="B33" s="3" t="e">
        <f>VLOOKUP(A33,#REF!,2,0)</f>
        <v>#REF!</v>
      </c>
      <c r="C33" s="3" t="e">
        <f>VLOOKUP(Table1[[#This Row],[Player]],#REF!,3,0)</f>
        <v>#REF!</v>
      </c>
      <c r="D33" s="3">
        <v>2</v>
      </c>
      <c r="E33" s="3" t="e">
        <f>VLOOKUP(Table1[[#This Row],[Player]],#REF!,22,0)</f>
        <v>#REF!</v>
      </c>
      <c r="F33" s="3" t="e">
        <f>IF(Table1[[#This Row],[Gross]]&gt;0,Table1[[#This Row],[Gross]]-72,0)</f>
        <v>#REF!</v>
      </c>
      <c r="G33" s="3" t="e">
        <f>IF(Table1[[#This Row],[Gross]]&gt;0,Table1[[#This Row],[Gross]]-Table1[[#This Row],[Index]],0)</f>
        <v>#REF!</v>
      </c>
      <c r="H33" s="3" t="e">
        <f>IF(Table1[[#This Row],[Net]]&gt;0,Table1[[#This Row],[Net]]-72,0)</f>
        <v>#REF!</v>
      </c>
      <c r="I33" s="3" t="e">
        <f>VLOOKUP(Table1[[#This Row],[Player]],#REF!,28,0)</f>
        <v>#REF!</v>
      </c>
    </row>
    <row r="34" spans="1:9" ht="12.75" x14ac:dyDescent="0.2">
      <c r="A34" s="6" t="s">
        <v>170</v>
      </c>
      <c r="B34" s="3" t="e">
        <f>VLOOKUP(A34,#REF!,2,0)</f>
        <v>#REF!</v>
      </c>
      <c r="C34" s="3" t="e">
        <f>VLOOKUP(Table1[[#This Row],[Player]],#REF!,3,0)</f>
        <v>#REF!</v>
      </c>
      <c r="D34" s="3">
        <v>3</v>
      </c>
      <c r="E34" s="3" t="e">
        <f>VLOOKUP(Table1[[#This Row],[Player]],#REF!,22,0)</f>
        <v>#REF!</v>
      </c>
      <c r="F34" s="3" t="e">
        <f>IF(Table1[[#This Row],[Gross]]&gt;0,Table1[[#This Row],[Gross]]-72,0)</f>
        <v>#REF!</v>
      </c>
      <c r="G34" s="3" t="e">
        <f>IF(Table1[[#This Row],[Gross]]&gt;0,Table1[[#This Row],[Gross]]-Table1[[#This Row],[Index]],0)</f>
        <v>#REF!</v>
      </c>
      <c r="H34" s="3" t="e">
        <f>IF(Table1[[#This Row],[Net]]&gt;0,Table1[[#This Row],[Net]]-72,0)</f>
        <v>#REF!</v>
      </c>
      <c r="I34" s="3" t="e">
        <f>VLOOKUP(Table1[[#This Row],[Player]],#REF!,28,0)</f>
        <v>#REF!</v>
      </c>
    </row>
    <row r="35" spans="1:9" ht="12.75" x14ac:dyDescent="0.2">
      <c r="A35" s="6" t="s">
        <v>170</v>
      </c>
      <c r="B35" s="3" t="e">
        <f>VLOOKUP(A35,#REF!,2,0)</f>
        <v>#REF!</v>
      </c>
      <c r="C35" s="3" t="e">
        <f>VLOOKUP(Table1[[#This Row],[Player]],#REF!,3,0)</f>
        <v>#REF!</v>
      </c>
      <c r="D35" s="3">
        <v>6</v>
      </c>
      <c r="E35" s="3" t="e">
        <f>VLOOKUP(Table1[[#This Row],[Player]],#REF!,22,0)</f>
        <v>#REF!</v>
      </c>
      <c r="F35" s="3" t="e">
        <f>IF(Table1[[#This Row],[Gross]]&gt;0,Table1[[#This Row],[Gross]]-72,0)</f>
        <v>#REF!</v>
      </c>
      <c r="G35" s="3" t="e">
        <f>IF(Table1[[#This Row],[Gross]]&gt;0,Table1[[#This Row],[Gross]]-Table1[[#This Row],[Index]],0)</f>
        <v>#REF!</v>
      </c>
      <c r="H35" s="3" t="e">
        <f>IF(Table1[[#This Row],[Net]]&gt;0,Table1[[#This Row],[Net]]-72,0)</f>
        <v>#REF!</v>
      </c>
      <c r="I35" s="3" t="e">
        <f>VLOOKUP(Table1[[#This Row],[Player]],#REF!,28,0)</f>
        <v>#REF!</v>
      </c>
    </row>
    <row r="36" spans="1:9" ht="12.75" x14ac:dyDescent="0.2">
      <c r="A36" s="6" t="s">
        <v>170</v>
      </c>
      <c r="B36" s="3" t="e">
        <f>VLOOKUP(A36,#REF!,2,0)</f>
        <v>#REF!</v>
      </c>
      <c r="C36" s="3" t="e">
        <f>VLOOKUP(Table1[[#This Row],[Player]],#REF!,3,0)</f>
        <v>#REF!</v>
      </c>
      <c r="D36" s="3">
        <v>7</v>
      </c>
      <c r="E36" s="3" t="e">
        <f>VLOOKUP(Table1[[#This Row],[Player]],#REF!,22,0)</f>
        <v>#REF!</v>
      </c>
      <c r="F36" s="3" t="e">
        <f>IF(Table1[[#This Row],[Gross]]&gt;0,Table1[[#This Row],[Gross]]-72,0)</f>
        <v>#REF!</v>
      </c>
      <c r="G36" s="3" t="e">
        <f>IF(Table1[[#This Row],[Gross]]&gt;0,Table1[[#This Row],[Gross]]-Table1[[#This Row],[Index]],0)</f>
        <v>#REF!</v>
      </c>
      <c r="H36" s="3" t="e">
        <f>IF(Table1[[#This Row],[Net]]&gt;0,Table1[[#This Row],[Net]]-72,0)</f>
        <v>#REF!</v>
      </c>
      <c r="I36" s="3" t="e">
        <f>VLOOKUP(Table1[[#This Row],[Player]],#REF!,28,0)</f>
        <v>#REF!</v>
      </c>
    </row>
    <row r="37" spans="1:9" ht="12.75" x14ac:dyDescent="0.2">
      <c r="A37" s="6" t="s">
        <v>170</v>
      </c>
      <c r="B37" s="3" t="e">
        <f>VLOOKUP(A37,#REF!,2,0)</f>
        <v>#REF!</v>
      </c>
      <c r="C37" s="3" t="e">
        <f>VLOOKUP(Table1[[#This Row],[Player]],#REF!,3,0)</f>
        <v>#REF!</v>
      </c>
      <c r="D37" s="3">
        <v>8</v>
      </c>
      <c r="E37" s="3" t="e">
        <f>VLOOKUP(Table1[[#This Row],[Player]],#REF!,22,0)</f>
        <v>#REF!</v>
      </c>
      <c r="F37" s="3" t="e">
        <f>IF(Table1[[#This Row],[Gross]]&gt;0,Table1[[#This Row],[Gross]]-72,0)</f>
        <v>#REF!</v>
      </c>
      <c r="G37" s="3" t="e">
        <f>IF(Table1[[#This Row],[Gross]]&gt;0,Table1[[#This Row],[Gross]]-Table1[[#This Row],[Index]],0)</f>
        <v>#REF!</v>
      </c>
      <c r="H37" s="3" t="e">
        <f>IF(Table1[[#This Row],[Net]]&gt;0,Table1[[#This Row],[Net]]-72,0)</f>
        <v>#REF!</v>
      </c>
      <c r="I37" s="3">
        <v>0</v>
      </c>
    </row>
    <row r="38" spans="1:9" ht="12.75" hidden="1" x14ac:dyDescent="0.2">
      <c r="A38" s="6" t="s">
        <v>167</v>
      </c>
      <c r="B38" s="3" t="e">
        <f>VLOOKUP(A38,#REF!,2,0)</f>
        <v>#REF!</v>
      </c>
      <c r="C38" s="3" t="e">
        <f>VLOOKUP(Table1[[#This Row],[Player]],#REF!,3,0)</f>
        <v>#REF!</v>
      </c>
      <c r="D38" s="3">
        <v>4</v>
      </c>
      <c r="E38" s="3" t="e">
        <f>SUM(VLOOKUP(Table1[[#This Row],[Player]],#REF!,11,0),VLOOKUP(Table1[[#This Row],[Player]],#REF!,11,0))</f>
        <v>#REF!</v>
      </c>
      <c r="F38" s="3" t="e">
        <f>IF(Table1[[#This Row],[Gross]]&gt;0,Table1[[#This Row],[Gross]]-72,0)</f>
        <v>#REF!</v>
      </c>
      <c r="G38" s="3" t="e">
        <f>IF(Table1[[#This Row],[Gross]]&gt;0,Table1[[#This Row],[Gross]]-Table1[[#This Row],[Index]],0)</f>
        <v>#REF!</v>
      </c>
      <c r="H38" s="3" t="e">
        <f>IF(Table1[[#This Row],[Net]]&gt;0,Table1[[#This Row],[Net]]-72,0)</f>
        <v>#REF!</v>
      </c>
      <c r="I38" s="3" t="e">
        <f>SUM(VLOOKUP(Table1[[#This Row],[Player]],#REF!,18,0),VLOOKUP(Table1[[#This Row],[Player]],#REF!,18,0))</f>
        <v>#REF!</v>
      </c>
    </row>
    <row r="39" spans="1:9" ht="12.75" hidden="1" x14ac:dyDescent="0.2">
      <c r="A39" s="6" t="s">
        <v>42</v>
      </c>
      <c r="B39" s="3" t="e">
        <f>VLOOKUP(A39,#REF!,2,0)</f>
        <v>#REF!</v>
      </c>
      <c r="C39" s="3" t="e">
        <f>VLOOKUP(Table1[[#This Row],[Player]],#REF!,3,0)</f>
        <v>#REF!</v>
      </c>
      <c r="D39" s="3">
        <v>4</v>
      </c>
      <c r="E39" s="3" t="e">
        <f>SUM(VLOOKUP(Table1[[#This Row],[Player]],#REF!,11,0),VLOOKUP(Table1[[#This Row],[Player]],#REF!,11,0))</f>
        <v>#REF!</v>
      </c>
      <c r="F39" s="3" t="e">
        <f>IF(Table1[[#This Row],[Gross]]&gt;0,Table1[[#This Row],[Gross]]-72,0)</f>
        <v>#REF!</v>
      </c>
      <c r="G39" s="3" t="e">
        <f>IF(Table1[[#This Row],[Gross]]&gt;0,Table1[[#This Row],[Gross]]-Table1[[#This Row],[Index]],0)</f>
        <v>#REF!</v>
      </c>
      <c r="H39" s="3" t="e">
        <f>IF(Table1[[#This Row],[Net]]&gt;0,Table1[[#This Row],[Net]]-72,0)</f>
        <v>#REF!</v>
      </c>
      <c r="I39" s="3" t="e">
        <f>SUM(VLOOKUP(Table1[[#This Row],[Player]],#REF!,18,0),VLOOKUP(Table1[[#This Row],[Player]],#REF!,18,0))</f>
        <v>#REF!</v>
      </c>
    </row>
    <row r="40" spans="1:9" ht="12.75" hidden="1" x14ac:dyDescent="0.2">
      <c r="A40" s="6" t="s">
        <v>168</v>
      </c>
      <c r="B40" s="3" t="e">
        <f>VLOOKUP(A40,#REF!,2,0)</f>
        <v>#REF!</v>
      </c>
      <c r="C40" s="3" t="e">
        <f>VLOOKUP(Table1[[#This Row],[Player]],#REF!,3,0)</f>
        <v>#REF!</v>
      </c>
      <c r="D40" s="3">
        <v>4</v>
      </c>
      <c r="E40" s="3" t="e">
        <f>SUM(VLOOKUP(Table1[[#This Row],[Player]],#REF!,11,0),VLOOKUP(Table1[[#This Row],[Player]],#REF!,11,0))</f>
        <v>#REF!</v>
      </c>
      <c r="F40" s="3" t="e">
        <f>IF(Table1[[#This Row],[Gross]]&gt;0,Table1[[#This Row],[Gross]]-72,0)</f>
        <v>#REF!</v>
      </c>
      <c r="G40" s="3" t="e">
        <f>IF(Table1[[#This Row],[Gross]]&gt;0,Table1[[#This Row],[Gross]]-Table1[[#This Row],[Index]],0)</f>
        <v>#REF!</v>
      </c>
      <c r="H40" s="3" t="e">
        <f>IF(Table1[[#This Row],[Net]]&gt;0,Table1[[#This Row],[Net]]-72,0)</f>
        <v>#REF!</v>
      </c>
      <c r="I40" s="3" t="e">
        <f>SUM(VLOOKUP(Table1[[#This Row],[Player]],#REF!,18,0),VLOOKUP(Table1[[#This Row],[Player]],#REF!,18,0))</f>
        <v>#REF!</v>
      </c>
    </row>
    <row r="41" spans="1:9" ht="12.75" hidden="1" x14ac:dyDescent="0.2">
      <c r="A41" s="6" t="s">
        <v>37</v>
      </c>
      <c r="B41" s="3" t="e">
        <f>VLOOKUP(A41,#REF!,2,0)</f>
        <v>#REF!</v>
      </c>
      <c r="C41" s="3" t="e">
        <f>VLOOKUP(Table1[[#This Row],[Player]],#REF!,3,0)</f>
        <v>#REF!</v>
      </c>
      <c r="D41" s="3">
        <v>4</v>
      </c>
      <c r="E41" s="3" t="e">
        <f>SUM(VLOOKUP(Table1[[#This Row],[Player]],#REF!,11,0),VLOOKUP(Table1[[#This Row],[Player]],#REF!,11,0))</f>
        <v>#REF!</v>
      </c>
      <c r="F41" s="3" t="e">
        <f>IF(Table1[[#This Row],[Gross]]&gt;0,Table1[[#This Row],[Gross]]-72,0)</f>
        <v>#REF!</v>
      </c>
      <c r="G41" s="3" t="e">
        <f>IF(Table1[[#This Row],[Gross]]&gt;0,Table1[[#This Row],[Gross]]-Table1[[#This Row],[Index]],0)</f>
        <v>#REF!</v>
      </c>
      <c r="H41" s="3" t="e">
        <f>IF(Table1[[#This Row],[Net]]&gt;0,Table1[[#This Row],[Net]]-72,0)</f>
        <v>#REF!</v>
      </c>
      <c r="I41" s="3" t="e">
        <f>SUM(VLOOKUP(Table1[[#This Row],[Player]],#REF!,18,0),VLOOKUP(Table1[[#This Row],[Player]],#REF!,18,0))</f>
        <v>#REF!</v>
      </c>
    </row>
    <row r="42" spans="1:9" ht="12.75" hidden="1" x14ac:dyDescent="0.2">
      <c r="A42" s="6" t="s">
        <v>169</v>
      </c>
      <c r="B42" s="3" t="e">
        <f>VLOOKUP(A42,#REF!,2,0)</f>
        <v>#REF!</v>
      </c>
      <c r="C42" s="3" t="e">
        <f>VLOOKUP(Table1[[#This Row],[Player]],#REF!,3,0)</f>
        <v>#REF!</v>
      </c>
      <c r="D42" s="3">
        <v>4</v>
      </c>
      <c r="E42" s="3" t="e">
        <f>SUM(VLOOKUP(Table1[[#This Row],[Player]],#REF!,11,0),VLOOKUP(Table1[[#This Row],[Player]],#REF!,11,0))</f>
        <v>#REF!</v>
      </c>
      <c r="F42" s="3" t="e">
        <f>IF(Table1[[#This Row],[Gross]]&gt;0,Table1[[#This Row],[Gross]]-72,0)</f>
        <v>#REF!</v>
      </c>
      <c r="G42" s="3" t="e">
        <f>IF(Table1[[#This Row],[Gross]]&gt;0,Table1[[#This Row],[Gross]]-Table1[[#This Row],[Index]],0)</f>
        <v>#REF!</v>
      </c>
      <c r="H42" s="3" t="e">
        <f>IF(Table1[[#This Row],[Net]]&gt;0,Table1[[#This Row],[Net]]-72,0)</f>
        <v>#REF!</v>
      </c>
      <c r="I42" s="3" t="e">
        <f>SUM(VLOOKUP(Table1[[#This Row],[Player]],#REF!,18,0),VLOOKUP(Table1[[#This Row],[Player]],#REF!,18,0))</f>
        <v>#REF!</v>
      </c>
    </row>
    <row r="43" spans="1:9" ht="12.75" hidden="1" x14ac:dyDescent="0.2">
      <c r="A43" s="6" t="s">
        <v>170</v>
      </c>
      <c r="B43" s="3" t="e">
        <f>VLOOKUP(A43,#REF!,2,0)</f>
        <v>#REF!</v>
      </c>
      <c r="C43" s="3" t="e">
        <f>VLOOKUP(Table1[[#This Row],[Player]],#REF!,3,0)</f>
        <v>#REF!</v>
      </c>
      <c r="D43" s="3">
        <v>4</v>
      </c>
      <c r="E43" s="3" t="e">
        <f>SUM(VLOOKUP(Table1[[#This Row],[Player]],#REF!,11,0),VLOOKUP(Table1[[#This Row],[Player]],#REF!,11,0))</f>
        <v>#REF!</v>
      </c>
      <c r="F43" s="3" t="e">
        <f>IF(Table1[[#This Row],[Gross]]&gt;0,Table1[[#This Row],[Gross]]-72,0)</f>
        <v>#REF!</v>
      </c>
      <c r="G43" s="3" t="e">
        <f>IF(Table1[[#This Row],[Gross]]&gt;0,Table1[[#This Row],[Gross]]-Table1[[#This Row],[Index]],0)</f>
        <v>#REF!</v>
      </c>
      <c r="H43" s="3" t="e">
        <f>IF(Table1[[#This Row],[Net]]&gt;0,Table1[[#This Row],[Net]]-72,0)</f>
        <v>#REF!</v>
      </c>
      <c r="I43" s="3" t="e">
        <f>SUM(VLOOKUP(Table1[[#This Row],[Player]],#REF!,18,0),VLOOKUP(Table1[[#This Row],[Player]],#REF!,18,0))</f>
        <v>#REF!</v>
      </c>
    </row>
    <row r="44" spans="1:9" ht="12.75" hidden="1" x14ac:dyDescent="0.2">
      <c r="A44" s="6" t="s">
        <v>39</v>
      </c>
      <c r="B44" s="3" t="e">
        <f>VLOOKUP(A44,#REF!,2,0)</f>
        <v>#REF!</v>
      </c>
      <c r="C44" s="3" t="e">
        <f>VLOOKUP(Table1[[#This Row],[Player]],#REF!,3,0)</f>
        <v>#REF!</v>
      </c>
      <c r="D44" s="3">
        <v>4</v>
      </c>
      <c r="E44" s="3" t="e">
        <f>SUM(VLOOKUP(Table1[[#This Row],[Player]],#REF!,11,0),VLOOKUP(Table1[[#This Row],[Player]],#REF!,11,0))</f>
        <v>#REF!</v>
      </c>
      <c r="F44" s="3" t="e">
        <f>IF(Table1[[#This Row],[Gross]]&gt;0,Table1[[#This Row],[Gross]]-72,0)</f>
        <v>#REF!</v>
      </c>
      <c r="G44" s="3" t="e">
        <f>IF(Table1[[#This Row],[Gross]]&gt;0,Table1[[#This Row],[Gross]]-Table1[[#This Row],[Index]],0)</f>
        <v>#REF!</v>
      </c>
      <c r="H44" s="3" t="e">
        <f>IF(Table1[[#This Row],[Net]]&gt;0,Table1[[#This Row],[Net]]-72,0)</f>
        <v>#REF!</v>
      </c>
      <c r="I44" s="3" t="e">
        <f>SUM(VLOOKUP(Table1[[#This Row],[Player]],#REF!,18,0),VLOOKUP(Table1[[#This Row],[Player]],#REF!,18,0))</f>
        <v>#REF!</v>
      </c>
    </row>
    <row r="45" spans="1:9" ht="12.75" hidden="1" x14ac:dyDescent="0.2">
      <c r="A45" s="6" t="s">
        <v>46</v>
      </c>
      <c r="B45" s="3" t="e">
        <f>VLOOKUP(A45,#REF!,2,0)</f>
        <v>#REF!</v>
      </c>
      <c r="C45" s="3" t="e">
        <f>VLOOKUP(Table1[[#This Row],[Player]],#REF!,3,0)</f>
        <v>#REF!</v>
      </c>
      <c r="D45" s="3">
        <v>4</v>
      </c>
      <c r="E45" s="3" t="e">
        <f>SUM(VLOOKUP(Table1[[#This Row],[Player]],#REF!,11,0),VLOOKUP(Table1[[#This Row],[Player]],#REF!,11,0))</f>
        <v>#REF!</v>
      </c>
      <c r="F45" s="3" t="e">
        <f>IF(Table1[[#This Row],[Gross]]&gt;0,Table1[[#This Row],[Gross]]-72,0)</f>
        <v>#REF!</v>
      </c>
      <c r="G45" s="3" t="e">
        <f>IF(Table1[[#This Row],[Gross]]&gt;0,Table1[[#This Row],[Gross]]-Table1[[#This Row],[Index]],0)</f>
        <v>#REF!</v>
      </c>
      <c r="H45" s="3" t="e">
        <f>IF(Table1[[#This Row],[Net]]&gt;0,Table1[[#This Row],[Net]]-72,0)</f>
        <v>#REF!</v>
      </c>
      <c r="I45" s="3" t="e">
        <f>SUM(VLOOKUP(Table1[[#This Row],[Player]],#REF!,18,0),VLOOKUP(Table1[[#This Row],[Player]],#REF!,18,0))</f>
        <v>#REF!</v>
      </c>
    </row>
    <row r="46" spans="1:9" ht="12.75" hidden="1" x14ac:dyDescent="0.2">
      <c r="A46" s="6" t="s">
        <v>41</v>
      </c>
      <c r="B46" s="3" t="e">
        <f>VLOOKUP(A46,#REF!,2,0)</f>
        <v>#REF!</v>
      </c>
      <c r="C46" s="3" t="e">
        <f>VLOOKUP(Table1[[#This Row],[Player]],#REF!,3,0)</f>
        <v>#REF!</v>
      </c>
      <c r="D46" s="3">
        <v>4</v>
      </c>
      <c r="E46" s="3" t="e">
        <f>SUM(VLOOKUP(Table1[[#This Row],[Player]],#REF!,11,0),VLOOKUP(Table1[[#This Row],[Player]],#REF!,11,0))</f>
        <v>#REF!</v>
      </c>
      <c r="F46" s="3" t="e">
        <f>IF(Table1[[#This Row],[Gross]]&gt;0,Table1[[#This Row],[Gross]]-72,0)</f>
        <v>#REF!</v>
      </c>
      <c r="G46" s="3" t="e">
        <f>IF(Table1[[#This Row],[Gross]]&gt;0,Table1[[#This Row],[Gross]]-Table1[[#This Row],[Index]],0)</f>
        <v>#REF!</v>
      </c>
      <c r="H46" s="3" t="e">
        <f>IF(Table1[[#This Row],[Net]]&gt;0,Table1[[#This Row],[Net]]-72,0)</f>
        <v>#REF!</v>
      </c>
      <c r="I46" s="3" t="e">
        <f>SUM(VLOOKUP(Table1[[#This Row],[Player]],#REF!,18,0),VLOOKUP(Table1[[#This Row],[Player]],#REF!,18,0))</f>
        <v>#REF!</v>
      </c>
    </row>
    <row r="47" spans="1:9" ht="12.75" hidden="1" x14ac:dyDescent="0.2">
      <c r="A47" s="6" t="s">
        <v>43</v>
      </c>
      <c r="B47" s="3" t="e">
        <f>VLOOKUP(A47,#REF!,2,0)</f>
        <v>#REF!</v>
      </c>
      <c r="C47" s="3" t="e">
        <f>VLOOKUP(Table1[[#This Row],[Player]],#REF!,3,0)</f>
        <v>#REF!</v>
      </c>
      <c r="D47" s="3">
        <v>4</v>
      </c>
      <c r="E47" s="3" t="e">
        <f>SUM(VLOOKUP(Table1[[#This Row],[Player]],#REF!,11,0),VLOOKUP(Table1[[#This Row],[Player]],#REF!,11,0))</f>
        <v>#REF!</v>
      </c>
      <c r="F47" s="3" t="e">
        <f>IF(Table1[[#This Row],[Gross]]&gt;0,Table1[[#This Row],[Gross]]-72,0)</f>
        <v>#REF!</v>
      </c>
      <c r="G47" s="3" t="e">
        <f>IF(Table1[[#This Row],[Gross]]&gt;0,Table1[[#This Row],[Gross]]-Table1[[#This Row],[Index]],0)</f>
        <v>#REF!</v>
      </c>
      <c r="H47" s="3" t="e">
        <f>IF(Table1[[#This Row],[Net]]&gt;0,Table1[[#This Row],[Net]]-72,0)</f>
        <v>#REF!</v>
      </c>
      <c r="I47" s="3" t="e">
        <f>SUM(VLOOKUP(Table1[[#This Row],[Player]],#REF!,18,0),VLOOKUP(Table1[[#This Row],[Player]],#REF!,18,0))</f>
        <v>#REF!</v>
      </c>
    </row>
    <row r="48" spans="1:9" ht="12.75" hidden="1" x14ac:dyDescent="0.2">
      <c r="A48" s="6" t="s">
        <v>40</v>
      </c>
      <c r="B48" s="3" t="e">
        <f>VLOOKUP(A48,#REF!,2,0)</f>
        <v>#REF!</v>
      </c>
      <c r="C48" s="3" t="e">
        <f>VLOOKUP(Table1[[#This Row],[Player]],#REF!,3,0)</f>
        <v>#REF!</v>
      </c>
      <c r="D48" s="3">
        <v>4</v>
      </c>
      <c r="E48" s="3" t="e">
        <f>SUM(VLOOKUP(Table1[[#This Row],[Player]],#REF!,11,0),VLOOKUP(Table1[[#This Row],[Player]],#REF!,11,0))</f>
        <v>#REF!</v>
      </c>
      <c r="F48" s="3" t="e">
        <f>IF(Table1[[#This Row],[Gross]]&gt;0,Table1[[#This Row],[Gross]]-72,0)</f>
        <v>#REF!</v>
      </c>
      <c r="G48" s="3" t="e">
        <f>IF(Table1[[#This Row],[Gross]]&gt;0,Table1[[#This Row],[Gross]]-Table1[[#This Row],[Index]],0)</f>
        <v>#REF!</v>
      </c>
      <c r="H48" s="3" t="e">
        <f>IF(Table1[[#This Row],[Net]]&gt;0,Table1[[#This Row],[Net]]-72,0)</f>
        <v>#REF!</v>
      </c>
      <c r="I48" s="3" t="e">
        <f>SUM(VLOOKUP(Table1[[#This Row],[Player]],#REF!,18,0),VLOOKUP(Table1[[#This Row],[Player]],#REF!,18,0))</f>
        <v>#REF!</v>
      </c>
    </row>
    <row r="49" spans="1:9" ht="12.75" hidden="1" x14ac:dyDescent="0.2">
      <c r="A49" s="6" t="s">
        <v>47</v>
      </c>
      <c r="B49" s="3" t="e">
        <f>VLOOKUP(A49,#REF!,2,0)</f>
        <v>#REF!</v>
      </c>
      <c r="C49" s="3" t="e">
        <f>VLOOKUP(Table1[[#This Row],[Player]],#REF!,3,0)</f>
        <v>#REF!</v>
      </c>
      <c r="D49" s="3">
        <v>4</v>
      </c>
      <c r="E49" s="3" t="e">
        <f>SUM(VLOOKUP(Table1[[#This Row],[Player]],#REF!,11,0),VLOOKUP(Table1[[#This Row],[Player]],#REF!,11,0))</f>
        <v>#REF!</v>
      </c>
      <c r="F49" s="3" t="e">
        <f>IF(Table1[[#This Row],[Gross]]&gt;0,Table1[[#This Row],[Gross]]-72,0)</f>
        <v>#REF!</v>
      </c>
      <c r="G49" s="3" t="e">
        <f>IF(Table1[[#This Row],[Gross]]&gt;0,Table1[[#This Row],[Gross]]-Table1[[#This Row],[Index]],0)</f>
        <v>#REF!</v>
      </c>
      <c r="H49" s="3" t="e">
        <f>IF(Table1[[#This Row],[Net]]&gt;0,Table1[[#This Row],[Net]]-72,0)</f>
        <v>#REF!</v>
      </c>
      <c r="I49" s="3" t="e">
        <f>SUM(VLOOKUP(Table1[[#This Row],[Player]],#REF!,18,0),VLOOKUP(Table1[[#This Row],[Player]],#REF!,18,0))</f>
        <v>#REF!</v>
      </c>
    </row>
    <row r="50" spans="1:9" ht="12.75" hidden="1" x14ac:dyDescent="0.2">
      <c r="A50" s="6" t="s">
        <v>167</v>
      </c>
      <c r="B50" s="3" t="e">
        <f>VLOOKUP(A50,#REF!,2,0)</f>
        <v>#REF!</v>
      </c>
      <c r="C50" s="3" t="e">
        <f>VLOOKUP(Table1[[#This Row],[Player]],#REF!,3,0)</f>
        <v>#REF!</v>
      </c>
      <c r="D50" s="3">
        <v>5</v>
      </c>
      <c r="E50" s="3" t="e">
        <f>SUM(VLOOKUP(Table1[[#This Row],[Player]],#REF!,11,0),VLOOKUP(Table1[[#This Row],[Player]],#REF!,11,0))</f>
        <v>#REF!</v>
      </c>
      <c r="F50" s="3" t="e">
        <f>IF(Table1[[#This Row],[Gross]]&gt;0,Table1[[#This Row],[Gross]]-72,0)</f>
        <v>#REF!</v>
      </c>
      <c r="G50" s="3" t="e">
        <f>IF(Table1[[#This Row],[Gross]]&gt;0,Table1[[#This Row],[Gross]]-Table1[[#This Row],[Index]],0)</f>
        <v>#REF!</v>
      </c>
      <c r="H50" s="3" t="e">
        <f>IF(Table1[[#This Row],[Net]]&gt;0,Table1[[#This Row],[Net]]-72,0)</f>
        <v>#REF!</v>
      </c>
      <c r="I50" s="3" t="e">
        <f>SUM(VLOOKUP(Table1[[#This Row],[Player]],#REF!,18,0),VLOOKUP(Table1[[#This Row],[Player]],#REF!,18,0))</f>
        <v>#REF!</v>
      </c>
    </row>
    <row r="51" spans="1:9" ht="12.75" hidden="1" x14ac:dyDescent="0.2">
      <c r="A51" s="6" t="s">
        <v>42</v>
      </c>
      <c r="B51" s="3" t="e">
        <f>VLOOKUP(A51,#REF!,2,0)</f>
        <v>#REF!</v>
      </c>
      <c r="C51" s="3" t="e">
        <f>VLOOKUP(Table1[[#This Row],[Player]],#REF!,3,0)</f>
        <v>#REF!</v>
      </c>
      <c r="D51" s="3">
        <v>5</v>
      </c>
      <c r="E51" s="3" t="e">
        <f>SUM(VLOOKUP(Table1[[#This Row],[Player]],#REF!,11,0),VLOOKUP(Table1[[#This Row],[Player]],#REF!,11,0))</f>
        <v>#REF!</v>
      </c>
      <c r="F51" s="3" t="e">
        <f>IF(Table1[[#This Row],[Gross]]&gt;0,Table1[[#This Row],[Gross]]-72,0)</f>
        <v>#REF!</v>
      </c>
      <c r="G51" s="3" t="e">
        <f>IF(Table1[[#This Row],[Gross]]&gt;0,Table1[[#This Row],[Gross]]-Table1[[#This Row],[Index]],0)</f>
        <v>#REF!</v>
      </c>
      <c r="H51" s="3" t="e">
        <f>IF(Table1[[#This Row],[Net]]&gt;0,Table1[[#This Row],[Net]]-72,0)</f>
        <v>#REF!</v>
      </c>
      <c r="I51" s="3" t="e">
        <f>SUM(VLOOKUP(Table1[[#This Row],[Player]],#REF!,18,0),VLOOKUP(Table1[[#This Row],[Player]],#REF!,18,0))</f>
        <v>#REF!</v>
      </c>
    </row>
    <row r="52" spans="1:9" ht="12.75" hidden="1" x14ac:dyDescent="0.2">
      <c r="A52" s="6" t="s">
        <v>168</v>
      </c>
      <c r="B52" s="3" t="e">
        <f>VLOOKUP(A52,#REF!,2,0)</f>
        <v>#REF!</v>
      </c>
      <c r="C52" s="3" t="e">
        <f>VLOOKUP(Table1[[#This Row],[Player]],#REF!,3,0)</f>
        <v>#REF!</v>
      </c>
      <c r="D52" s="3">
        <v>5</v>
      </c>
      <c r="E52" s="3" t="e">
        <f>SUM(VLOOKUP(Table1[[#This Row],[Player]],#REF!,11,0),VLOOKUP(Table1[[#This Row],[Player]],#REF!,11,0))</f>
        <v>#REF!</v>
      </c>
      <c r="F52" s="3" t="e">
        <f>IF(Table1[[#This Row],[Gross]]&gt;0,Table1[[#This Row],[Gross]]-72,0)</f>
        <v>#REF!</v>
      </c>
      <c r="G52" s="3" t="e">
        <f>IF(Table1[[#This Row],[Gross]]&gt;0,Table1[[#This Row],[Gross]]-Table1[[#This Row],[Index]],0)</f>
        <v>#REF!</v>
      </c>
      <c r="H52" s="3" t="e">
        <f>IF(Table1[[#This Row],[Net]]&gt;0,Table1[[#This Row],[Net]]-72,0)</f>
        <v>#REF!</v>
      </c>
      <c r="I52" s="3" t="e">
        <f>SUM(VLOOKUP(Table1[[#This Row],[Player]],#REF!,18,0),VLOOKUP(Table1[[#This Row],[Player]],#REF!,18,0))</f>
        <v>#REF!</v>
      </c>
    </row>
    <row r="53" spans="1:9" ht="12.75" hidden="1" x14ac:dyDescent="0.2">
      <c r="A53" s="6" t="s">
        <v>37</v>
      </c>
      <c r="B53" s="3" t="e">
        <f>VLOOKUP(A53,#REF!,2,0)</f>
        <v>#REF!</v>
      </c>
      <c r="C53" s="3" t="e">
        <f>VLOOKUP(Table1[[#This Row],[Player]],#REF!,3,0)</f>
        <v>#REF!</v>
      </c>
      <c r="D53" s="3">
        <v>5</v>
      </c>
      <c r="E53" s="3" t="e">
        <f>SUM(VLOOKUP(Table1[[#This Row],[Player]],#REF!,11,0),VLOOKUP(Table1[[#This Row],[Player]],#REF!,11,0))</f>
        <v>#REF!</v>
      </c>
      <c r="F53" s="3" t="e">
        <f>IF(Table1[[#This Row],[Gross]]&gt;0,Table1[[#This Row],[Gross]]-72,0)</f>
        <v>#REF!</v>
      </c>
      <c r="G53" s="3" t="e">
        <f>IF(Table1[[#This Row],[Gross]]&gt;0,Table1[[#This Row],[Gross]]-Table1[[#This Row],[Index]],0)</f>
        <v>#REF!</v>
      </c>
      <c r="H53" s="3" t="e">
        <f>IF(Table1[[#This Row],[Net]]&gt;0,Table1[[#This Row],[Net]]-72,0)</f>
        <v>#REF!</v>
      </c>
      <c r="I53" s="3" t="e">
        <f>SUM(VLOOKUP(Table1[[#This Row],[Player]],#REF!,18,0),VLOOKUP(Table1[[#This Row],[Player]],#REF!,18,0))</f>
        <v>#REF!</v>
      </c>
    </row>
    <row r="54" spans="1:9" ht="12.75" hidden="1" x14ac:dyDescent="0.2">
      <c r="A54" s="6" t="s">
        <v>169</v>
      </c>
      <c r="B54" s="3" t="e">
        <f>VLOOKUP(A54,#REF!,2,0)</f>
        <v>#REF!</v>
      </c>
      <c r="C54" s="3" t="e">
        <f>VLOOKUP(Table1[[#This Row],[Player]],#REF!,3,0)</f>
        <v>#REF!</v>
      </c>
      <c r="D54" s="3">
        <v>5</v>
      </c>
      <c r="E54" s="3" t="e">
        <f>SUM(VLOOKUP(Table1[[#This Row],[Player]],#REF!,11,0),VLOOKUP(Table1[[#This Row],[Player]],#REF!,11,0))</f>
        <v>#REF!</v>
      </c>
      <c r="F54" s="3" t="e">
        <f>IF(Table1[[#This Row],[Gross]]&gt;0,Table1[[#This Row],[Gross]]-72,0)</f>
        <v>#REF!</v>
      </c>
      <c r="G54" s="3" t="e">
        <f>IF(Table1[[#This Row],[Gross]]&gt;0,Table1[[#This Row],[Gross]]-Table1[[#This Row],[Index]],0)</f>
        <v>#REF!</v>
      </c>
      <c r="H54" s="3" t="e">
        <f>IF(Table1[[#This Row],[Net]]&gt;0,Table1[[#This Row],[Net]]-72,0)</f>
        <v>#REF!</v>
      </c>
      <c r="I54" s="3" t="e">
        <f>SUM(VLOOKUP(Table1[[#This Row],[Player]],#REF!,18,0),VLOOKUP(Table1[[#This Row],[Player]],#REF!,18,0))</f>
        <v>#REF!</v>
      </c>
    </row>
    <row r="55" spans="1:9" ht="12.75" hidden="1" x14ac:dyDescent="0.2">
      <c r="A55" s="6" t="s">
        <v>170</v>
      </c>
      <c r="B55" s="3" t="e">
        <f>VLOOKUP(A55,#REF!,2,0)</f>
        <v>#REF!</v>
      </c>
      <c r="C55" s="3" t="e">
        <f>VLOOKUP(Table1[[#This Row],[Player]],#REF!,3,0)</f>
        <v>#REF!</v>
      </c>
      <c r="D55" s="3">
        <v>5</v>
      </c>
      <c r="E55" s="3" t="e">
        <f>SUM(VLOOKUP(Table1[[#This Row],[Player]],#REF!,11,0),VLOOKUP(Table1[[#This Row],[Player]],#REF!,11,0))</f>
        <v>#REF!</v>
      </c>
      <c r="F55" s="3" t="e">
        <f>IF(Table1[[#This Row],[Gross]]&gt;0,Table1[[#This Row],[Gross]]-72,0)</f>
        <v>#REF!</v>
      </c>
      <c r="G55" s="3" t="e">
        <f>IF(Table1[[#This Row],[Gross]]&gt;0,Table1[[#This Row],[Gross]]-Table1[[#This Row],[Index]],0)</f>
        <v>#REF!</v>
      </c>
      <c r="H55" s="3" t="e">
        <f>IF(Table1[[#This Row],[Net]]&gt;0,Table1[[#This Row],[Net]]-72,0)</f>
        <v>#REF!</v>
      </c>
      <c r="I55" s="3" t="e">
        <f>SUM(VLOOKUP(Table1[[#This Row],[Player]],#REF!,18,0),VLOOKUP(Table1[[#This Row],[Player]],#REF!,18,0))</f>
        <v>#REF!</v>
      </c>
    </row>
    <row r="56" spans="1:9" ht="12.75" hidden="1" x14ac:dyDescent="0.2">
      <c r="A56" s="6" t="s">
        <v>39</v>
      </c>
      <c r="B56" s="3" t="e">
        <f>VLOOKUP(A56,#REF!,2,0)</f>
        <v>#REF!</v>
      </c>
      <c r="C56" s="3" t="e">
        <f>VLOOKUP(Table1[[#This Row],[Player]],#REF!,3,0)</f>
        <v>#REF!</v>
      </c>
      <c r="D56" s="3">
        <v>5</v>
      </c>
      <c r="E56" s="3" t="e">
        <f>SUM(VLOOKUP(Table1[[#This Row],[Player]],#REF!,11,0),VLOOKUP(Table1[[#This Row],[Player]],#REF!,11,0))</f>
        <v>#REF!</v>
      </c>
      <c r="F56" s="3" t="e">
        <f>IF(Table1[[#This Row],[Gross]]&gt;0,Table1[[#This Row],[Gross]]-72,0)</f>
        <v>#REF!</v>
      </c>
      <c r="G56" s="3" t="e">
        <f>IF(Table1[[#This Row],[Gross]]&gt;0,Table1[[#This Row],[Gross]]-Table1[[#This Row],[Index]],0)</f>
        <v>#REF!</v>
      </c>
      <c r="H56" s="3" t="e">
        <f>IF(Table1[[#This Row],[Net]]&gt;0,Table1[[#This Row],[Net]]-72,0)</f>
        <v>#REF!</v>
      </c>
      <c r="I56" s="3" t="e">
        <f>SUM(VLOOKUP(Table1[[#This Row],[Player]],#REF!,18,0),VLOOKUP(Table1[[#This Row],[Player]],#REF!,18,0))</f>
        <v>#REF!</v>
      </c>
    </row>
    <row r="57" spans="1:9" ht="12.75" hidden="1" x14ac:dyDescent="0.2">
      <c r="A57" s="6" t="s">
        <v>46</v>
      </c>
      <c r="B57" s="3" t="e">
        <f>VLOOKUP(A57,#REF!,2,0)</f>
        <v>#REF!</v>
      </c>
      <c r="C57" s="3" t="e">
        <f>VLOOKUP(Table1[[#This Row],[Player]],#REF!,3,0)</f>
        <v>#REF!</v>
      </c>
      <c r="D57" s="3">
        <v>5</v>
      </c>
      <c r="E57" s="3" t="e">
        <f>SUM(VLOOKUP(Table1[[#This Row],[Player]],#REF!,11,0),VLOOKUP(Table1[[#This Row],[Player]],#REF!,11,0))</f>
        <v>#REF!</v>
      </c>
      <c r="F57" s="3" t="e">
        <f>IF(Table1[[#This Row],[Gross]]&gt;0,Table1[[#This Row],[Gross]]-72,0)</f>
        <v>#REF!</v>
      </c>
      <c r="G57" s="3" t="e">
        <f>IF(Table1[[#This Row],[Gross]]&gt;0,Table1[[#This Row],[Gross]]-Table1[[#This Row],[Index]],0)</f>
        <v>#REF!</v>
      </c>
      <c r="H57" s="3" t="e">
        <f>IF(Table1[[#This Row],[Net]]&gt;0,Table1[[#This Row],[Net]]-72,0)</f>
        <v>#REF!</v>
      </c>
      <c r="I57" s="3" t="e">
        <f>SUM(VLOOKUP(Table1[[#This Row],[Player]],#REF!,18,0),VLOOKUP(Table1[[#This Row],[Player]],#REF!,18,0))</f>
        <v>#REF!</v>
      </c>
    </row>
    <row r="58" spans="1:9" ht="12.75" hidden="1" x14ac:dyDescent="0.2">
      <c r="A58" s="6" t="s">
        <v>41</v>
      </c>
      <c r="B58" s="3" t="e">
        <f>VLOOKUP(A58,#REF!,2,0)</f>
        <v>#REF!</v>
      </c>
      <c r="C58" s="3" t="e">
        <f>VLOOKUP(Table1[[#This Row],[Player]],#REF!,3,0)</f>
        <v>#REF!</v>
      </c>
      <c r="D58" s="3">
        <v>5</v>
      </c>
      <c r="E58" s="3" t="e">
        <f>SUM(VLOOKUP(Table1[[#This Row],[Player]],#REF!,11,0),VLOOKUP(Table1[[#This Row],[Player]],#REF!,11,0))</f>
        <v>#REF!</v>
      </c>
      <c r="F58" s="3" t="e">
        <f>IF(Table1[[#This Row],[Gross]]&gt;0,Table1[[#This Row],[Gross]]-72,0)</f>
        <v>#REF!</v>
      </c>
      <c r="G58" s="3" t="e">
        <f>IF(Table1[[#This Row],[Gross]]&gt;0,Table1[[#This Row],[Gross]]-Table1[[#This Row],[Index]],0)</f>
        <v>#REF!</v>
      </c>
      <c r="H58" s="3" t="e">
        <f>IF(Table1[[#This Row],[Net]]&gt;0,Table1[[#This Row],[Net]]-72,0)</f>
        <v>#REF!</v>
      </c>
      <c r="I58" s="3" t="e">
        <f>SUM(VLOOKUP(Table1[[#This Row],[Player]],#REF!,18,0),VLOOKUP(Table1[[#This Row],[Player]],#REF!,18,0))</f>
        <v>#REF!</v>
      </c>
    </row>
    <row r="59" spans="1:9" ht="12.75" hidden="1" x14ac:dyDescent="0.2">
      <c r="A59" s="6" t="s">
        <v>43</v>
      </c>
      <c r="B59" s="3" t="e">
        <f>VLOOKUP(A59,#REF!,2,0)</f>
        <v>#REF!</v>
      </c>
      <c r="C59" s="3" t="e">
        <f>VLOOKUP(Table1[[#This Row],[Player]],#REF!,3,0)</f>
        <v>#REF!</v>
      </c>
      <c r="D59" s="3">
        <v>5</v>
      </c>
      <c r="E59" s="3" t="e">
        <f>SUM(VLOOKUP(Table1[[#This Row],[Player]],#REF!,11,0),VLOOKUP(Table1[[#This Row],[Player]],#REF!,11,0))</f>
        <v>#REF!</v>
      </c>
      <c r="F59" s="3" t="e">
        <f>IF(Table1[[#This Row],[Gross]]&gt;0,Table1[[#This Row],[Gross]]-72,0)</f>
        <v>#REF!</v>
      </c>
      <c r="G59" s="3" t="e">
        <f>IF(Table1[[#This Row],[Gross]]&gt;0,Table1[[#This Row],[Gross]]-Table1[[#This Row],[Index]],0)</f>
        <v>#REF!</v>
      </c>
      <c r="H59" s="3" t="e">
        <f>IF(Table1[[#This Row],[Net]]&gt;0,Table1[[#This Row],[Net]]-72,0)</f>
        <v>#REF!</v>
      </c>
      <c r="I59" s="3" t="e">
        <f>SUM(VLOOKUP(Table1[[#This Row],[Player]],#REF!,18,0),VLOOKUP(Table1[[#This Row],[Player]],#REF!,18,0))</f>
        <v>#REF!</v>
      </c>
    </row>
    <row r="60" spans="1:9" ht="12.75" hidden="1" x14ac:dyDescent="0.2">
      <c r="A60" s="6" t="s">
        <v>40</v>
      </c>
      <c r="B60" s="3" t="e">
        <f>VLOOKUP(A60,#REF!,2,0)</f>
        <v>#REF!</v>
      </c>
      <c r="C60" s="3" t="e">
        <f>VLOOKUP(Table1[[#This Row],[Player]],#REF!,3,0)</f>
        <v>#REF!</v>
      </c>
      <c r="D60" s="3">
        <v>5</v>
      </c>
      <c r="E60" s="3" t="e">
        <f>SUM(VLOOKUP(Table1[[#This Row],[Player]],#REF!,11,0),VLOOKUP(Table1[[#This Row],[Player]],#REF!,11,0))</f>
        <v>#REF!</v>
      </c>
      <c r="F60" s="3" t="e">
        <f>IF(Table1[[#This Row],[Gross]]&gt;0,Table1[[#This Row],[Gross]]-72,0)</f>
        <v>#REF!</v>
      </c>
      <c r="G60" s="3" t="e">
        <f>IF(Table1[[#This Row],[Gross]]&gt;0,Table1[[#This Row],[Gross]]-Table1[[#This Row],[Index]],0)</f>
        <v>#REF!</v>
      </c>
      <c r="H60" s="3" t="e">
        <f>IF(Table1[[#This Row],[Net]]&gt;0,Table1[[#This Row],[Net]]-72,0)</f>
        <v>#REF!</v>
      </c>
      <c r="I60" s="3" t="e">
        <f>SUM(VLOOKUP(Table1[[#This Row],[Player]],#REF!,18,0),VLOOKUP(Table1[[#This Row],[Player]],#REF!,18,0))</f>
        <v>#REF!</v>
      </c>
    </row>
    <row r="61" spans="1:9" ht="12.75" hidden="1" x14ac:dyDescent="0.2">
      <c r="A61" s="6" t="s">
        <v>47</v>
      </c>
      <c r="B61" s="3" t="e">
        <f>VLOOKUP(A61,#REF!,2,0)</f>
        <v>#REF!</v>
      </c>
      <c r="C61" s="3" t="e">
        <f>VLOOKUP(Table1[[#This Row],[Player]],#REF!,3,0)</f>
        <v>#REF!</v>
      </c>
      <c r="D61" s="3">
        <v>5</v>
      </c>
      <c r="E61" s="3" t="e">
        <f>SUM(VLOOKUP(Table1[[#This Row],[Player]],#REF!,11,0),VLOOKUP(Table1[[#This Row],[Player]],#REF!,11,0))</f>
        <v>#REF!</v>
      </c>
      <c r="F61" s="3" t="e">
        <f>IF(Table1[[#This Row],[Gross]]&gt;0,Table1[[#This Row],[Gross]]-72,0)</f>
        <v>#REF!</v>
      </c>
      <c r="G61" s="3" t="e">
        <f>IF(Table1[[#This Row],[Gross]]&gt;0,Table1[[#This Row],[Gross]]-Table1[[#This Row],[Index]],0)</f>
        <v>#REF!</v>
      </c>
      <c r="H61" s="3" t="e">
        <f>IF(Table1[[#This Row],[Net]]&gt;0,Table1[[#This Row],[Net]]-72,0)</f>
        <v>#REF!</v>
      </c>
      <c r="I61" s="3" t="e">
        <f>SUM(VLOOKUP(Table1[[#This Row],[Player]],#REF!,18,0),VLOOKUP(Table1[[#This Row],[Player]],#REF!,18,0))</f>
        <v>#REF!</v>
      </c>
    </row>
    <row r="62" spans="1:9" ht="12.75" x14ac:dyDescent="0.2">
      <c r="A62" s="6" t="s">
        <v>39</v>
      </c>
      <c r="B62" s="3" t="e">
        <f>VLOOKUP(A62,#REF!,2,0)</f>
        <v>#REF!</v>
      </c>
      <c r="C62" s="3" t="e">
        <f>VLOOKUP(Table1[[#This Row],[Player]],#REF!,3,0)</f>
        <v>#REF!</v>
      </c>
      <c r="D62" s="3">
        <v>1</v>
      </c>
      <c r="E62" s="3" t="e">
        <f>VLOOKUP(Table1[[#This Row],[Player]],#REF!,22,0)</f>
        <v>#REF!</v>
      </c>
      <c r="F62" s="3" t="e">
        <f>IF(Table1[[#This Row],[Gross]]&gt;0,Table1[[#This Row],[Gross]]-72,0)</f>
        <v>#REF!</v>
      </c>
      <c r="G62" s="3" t="e">
        <f>IF(Table1[[#This Row],[Gross]]&gt;0,Table1[[#This Row],[Gross]]-Table1[[#This Row],[Index]],0)</f>
        <v>#REF!</v>
      </c>
      <c r="H62" s="3" t="e">
        <f>IF(Table1[[#This Row],[Net]]&gt;0,Table1[[#This Row],[Net]]-72,0)</f>
        <v>#REF!</v>
      </c>
      <c r="I62" s="3">
        <v>0</v>
      </c>
    </row>
    <row r="63" spans="1:9" ht="12.75" x14ac:dyDescent="0.2">
      <c r="A63" s="6" t="s">
        <v>39</v>
      </c>
      <c r="B63" s="3" t="e">
        <f>VLOOKUP(A63,#REF!,2,0)</f>
        <v>#REF!</v>
      </c>
      <c r="C63" s="3" t="e">
        <f>VLOOKUP(Table1[[#This Row],[Player]],#REF!,3,0)</f>
        <v>#REF!</v>
      </c>
      <c r="D63" s="3">
        <v>2</v>
      </c>
      <c r="E63" s="3" t="e">
        <f>VLOOKUP(Table1[[#This Row],[Player]],#REF!,22,0)</f>
        <v>#REF!</v>
      </c>
      <c r="F63" s="3" t="e">
        <f>IF(Table1[[#This Row],[Gross]]&gt;0,Table1[[#This Row],[Gross]]-72,0)</f>
        <v>#REF!</v>
      </c>
      <c r="G63" s="3" t="e">
        <f>IF(Table1[[#This Row],[Gross]]&gt;0,Table1[[#This Row],[Gross]]-Table1[[#This Row],[Index]],0)</f>
        <v>#REF!</v>
      </c>
      <c r="H63" s="3" t="e">
        <f>IF(Table1[[#This Row],[Net]]&gt;0,Table1[[#This Row],[Net]]-72,0)</f>
        <v>#REF!</v>
      </c>
      <c r="I63" s="3" t="e">
        <f>VLOOKUP(Table1[[#This Row],[Player]],#REF!,28,0)</f>
        <v>#REF!</v>
      </c>
    </row>
    <row r="64" spans="1:9" ht="12.75" x14ac:dyDescent="0.2">
      <c r="A64" s="6" t="s">
        <v>39</v>
      </c>
      <c r="B64" s="3" t="e">
        <f>VLOOKUP(A64,#REF!,2,0)</f>
        <v>#REF!</v>
      </c>
      <c r="C64" s="3" t="e">
        <f>VLOOKUP(Table1[[#This Row],[Player]],#REF!,3,0)</f>
        <v>#REF!</v>
      </c>
      <c r="D64" s="3">
        <v>3</v>
      </c>
      <c r="E64" s="3" t="e">
        <f>VLOOKUP(Table1[[#This Row],[Player]],#REF!,22,0)</f>
        <v>#REF!</v>
      </c>
      <c r="F64" s="3" t="e">
        <f>IF(Table1[[#This Row],[Gross]]&gt;0,Table1[[#This Row],[Gross]]-72,0)</f>
        <v>#REF!</v>
      </c>
      <c r="G64" s="3" t="e">
        <f>IF(Table1[[#This Row],[Gross]]&gt;0,Table1[[#This Row],[Gross]]-Table1[[#This Row],[Index]],0)</f>
        <v>#REF!</v>
      </c>
      <c r="H64" s="3" t="e">
        <f>IF(Table1[[#This Row],[Net]]&gt;0,Table1[[#This Row],[Net]]-72,0)</f>
        <v>#REF!</v>
      </c>
      <c r="I64" s="3" t="e">
        <f>VLOOKUP(Table1[[#This Row],[Player]],#REF!,28,0)</f>
        <v>#REF!</v>
      </c>
    </row>
    <row r="65" spans="1:9" ht="12.75" x14ac:dyDescent="0.2">
      <c r="A65" s="6" t="s">
        <v>39</v>
      </c>
      <c r="B65" s="3" t="e">
        <f>VLOOKUP(A65,#REF!,2,0)</f>
        <v>#REF!</v>
      </c>
      <c r="C65" s="3" t="e">
        <f>VLOOKUP(Table1[[#This Row],[Player]],#REF!,3,0)</f>
        <v>#REF!</v>
      </c>
      <c r="D65" s="3">
        <v>6</v>
      </c>
      <c r="E65" s="3" t="e">
        <f>VLOOKUP(Table1[[#This Row],[Player]],#REF!,22,0)</f>
        <v>#REF!</v>
      </c>
      <c r="F65" s="3" t="e">
        <f>IF(Table1[[#This Row],[Gross]]&gt;0,Table1[[#This Row],[Gross]]-72,0)</f>
        <v>#REF!</v>
      </c>
      <c r="G65" s="3" t="e">
        <f>IF(Table1[[#This Row],[Gross]]&gt;0,Table1[[#This Row],[Gross]]-Table1[[#This Row],[Index]],0)</f>
        <v>#REF!</v>
      </c>
      <c r="H65" s="3" t="e">
        <f>IF(Table1[[#This Row],[Net]]&gt;0,Table1[[#This Row],[Net]]-72,0)</f>
        <v>#REF!</v>
      </c>
      <c r="I65" s="3" t="e">
        <f>VLOOKUP(Table1[[#This Row],[Player]],#REF!,28,0)</f>
        <v>#REF!</v>
      </c>
    </row>
    <row r="66" spans="1:9" ht="12.75" x14ac:dyDescent="0.2">
      <c r="A66" s="6" t="s">
        <v>39</v>
      </c>
      <c r="B66" s="3" t="e">
        <f>VLOOKUP(A66,#REF!,2,0)</f>
        <v>#REF!</v>
      </c>
      <c r="C66" s="3" t="e">
        <f>VLOOKUP(Table1[[#This Row],[Player]],#REF!,3,0)</f>
        <v>#REF!</v>
      </c>
      <c r="D66" s="3">
        <v>7</v>
      </c>
      <c r="E66" s="3" t="e">
        <f>VLOOKUP(Table1[[#This Row],[Player]],#REF!,22,0)</f>
        <v>#REF!</v>
      </c>
      <c r="F66" s="3" t="e">
        <f>IF(Table1[[#This Row],[Gross]]&gt;0,Table1[[#This Row],[Gross]]-72,0)</f>
        <v>#REF!</v>
      </c>
      <c r="G66" s="3" t="e">
        <f>IF(Table1[[#This Row],[Gross]]&gt;0,Table1[[#This Row],[Gross]]-Table1[[#This Row],[Index]],0)</f>
        <v>#REF!</v>
      </c>
      <c r="H66" s="3" t="e">
        <f>IF(Table1[[#This Row],[Net]]&gt;0,Table1[[#This Row],[Net]]-72,0)</f>
        <v>#REF!</v>
      </c>
      <c r="I66" s="3" t="e">
        <f>VLOOKUP(Table1[[#This Row],[Player]],#REF!,28,0)</f>
        <v>#REF!</v>
      </c>
    </row>
    <row r="67" spans="1:9" ht="12.75" x14ac:dyDescent="0.2">
      <c r="A67" s="6" t="s">
        <v>39</v>
      </c>
      <c r="B67" s="3" t="e">
        <f>VLOOKUP(A67,#REF!,2,0)</f>
        <v>#REF!</v>
      </c>
      <c r="C67" s="3" t="e">
        <f>VLOOKUP(Table1[[#This Row],[Player]],#REF!,3,0)</f>
        <v>#REF!</v>
      </c>
      <c r="D67" s="3">
        <v>8</v>
      </c>
      <c r="E67" s="3" t="e">
        <f>VLOOKUP(Table1[[#This Row],[Player]],#REF!,22,0)</f>
        <v>#REF!</v>
      </c>
      <c r="F67" s="3" t="e">
        <f>IF(Table1[[#This Row],[Gross]]&gt;0,Table1[[#This Row],[Gross]]-72,0)</f>
        <v>#REF!</v>
      </c>
      <c r="G67" s="3" t="e">
        <f>IF(Table1[[#This Row],[Gross]]&gt;0,Table1[[#This Row],[Gross]]-Table1[[#This Row],[Index]],0)</f>
        <v>#REF!</v>
      </c>
      <c r="H67" s="3" t="e">
        <f>IF(Table1[[#This Row],[Net]]&gt;0,Table1[[#This Row],[Net]]-72,0)</f>
        <v>#REF!</v>
      </c>
      <c r="I67" s="3">
        <v>0</v>
      </c>
    </row>
    <row r="68" spans="1:9" ht="12.75" x14ac:dyDescent="0.2">
      <c r="A68" s="6" t="s">
        <v>46</v>
      </c>
      <c r="B68" s="3" t="e">
        <f>VLOOKUP(A68,#REF!,2,0)</f>
        <v>#REF!</v>
      </c>
      <c r="C68" s="3" t="e">
        <f>VLOOKUP(Table1[[#This Row],[Player]],#REF!,3,0)</f>
        <v>#REF!</v>
      </c>
      <c r="D68" s="3">
        <v>1</v>
      </c>
      <c r="E68" s="3" t="e">
        <f>VLOOKUP(Table1[[#This Row],[Player]],#REF!,22,0)</f>
        <v>#REF!</v>
      </c>
      <c r="F68" s="3" t="e">
        <f>IF(Table1[[#This Row],[Gross]]&gt;0,Table1[[#This Row],[Gross]]-72,0)</f>
        <v>#REF!</v>
      </c>
      <c r="G68" s="3" t="e">
        <f>IF(Table1[[#This Row],[Gross]]&gt;0,Table1[[#This Row],[Gross]]-Table1[[#This Row],[Index]],0)</f>
        <v>#REF!</v>
      </c>
      <c r="H68" s="3" t="e">
        <f>IF(Table1[[#This Row],[Net]]&gt;0,Table1[[#This Row],[Net]]-72,0)</f>
        <v>#REF!</v>
      </c>
      <c r="I68" s="3">
        <v>0</v>
      </c>
    </row>
    <row r="69" spans="1:9" ht="12.75" x14ac:dyDescent="0.2">
      <c r="A69" s="6" t="s">
        <v>46</v>
      </c>
      <c r="B69" s="3" t="e">
        <f>VLOOKUP(A69,#REF!,2,0)</f>
        <v>#REF!</v>
      </c>
      <c r="C69" s="3" t="e">
        <f>VLOOKUP(Table1[[#This Row],[Player]],#REF!,3,0)</f>
        <v>#REF!</v>
      </c>
      <c r="D69" s="3">
        <v>2</v>
      </c>
      <c r="E69" s="3" t="e">
        <f>VLOOKUP(Table1[[#This Row],[Player]],#REF!,22,0)</f>
        <v>#REF!</v>
      </c>
      <c r="F69" s="3" t="e">
        <f>IF(Table1[[#This Row],[Gross]]&gt;0,Table1[[#This Row],[Gross]]-72,0)</f>
        <v>#REF!</v>
      </c>
      <c r="G69" s="3" t="e">
        <f>IF(Table1[[#This Row],[Gross]]&gt;0,Table1[[#This Row],[Gross]]-Table1[[#This Row],[Index]],0)</f>
        <v>#REF!</v>
      </c>
      <c r="H69" s="3" t="e">
        <f>IF(Table1[[#This Row],[Net]]&gt;0,Table1[[#This Row],[Net]]-72,0)</f>
        <v>#REF!</v>
      </c>
      <c r="I69" s="3" t="e">
        <f>VLOOKUP(Table1[[#This Row],[Player]],#REF!,28,0)</f>
        <v>#REF!</v>
      </c>
    </row>
    <row r="70" spans="1:9" ht="12.75" x14ac:dyDescent="0.2">
      <c r="A70" s="6" t="s">
        <v>46</v>
      </c>
      <c r="B70" s="3" t="e">
        <f>VLOOKUP(A70,#REF!,2,0)</f>
        <v>#REF!</v>
      </c>
      <c r="C70" s="3" t="e">
        <f>VLOOKUP(Table1[[#This Row],[Player]],#REF!,3,0)</f>
        <v>#REF!</v>
      </c>
      <c r="D70" s="3">
        <v>3</v>
      </c>
      <c r="E70" s="3" t="e">
        <f>VLOOKUP(Table1[[#This Row],[Player]],#REF!,22,0)</f>
        <v>#REF!</v>
      </c>
      <c r="F70" s="3" t="e">
        <f>IF(Table1[[#This Row],[Gross]]&gt;0,Table1[[#This Row],[Gross]]-72,0)</f>
        <v>#REF!</v>
      </c>
      <c r="G70" s="3" t="e">
        <f>IF(Table1[[#This Row],[Gross]]&gt;0,Table1[[#This Row],[Gross]]-Table1[[#This Row],[Index]],0)</f>
        <v>#REF!</v>
      </c>
      <c r="H70" s="3" t="e">
        <f>IF(Table1[[#This Row],[Net]]&gt;0,Table1[[#This Row],[Net]]-72,0)</f>
        <v>#REF!</v>
      </c>
      <c r="I70" s="3" t="e">
        <f>VLOOKUP(Table1[[#This Row],[Player]],#REF!,28,0)</f>
        <v>#REF!</v>
      </c>
    </row>
    <row r="71" spans="1:9" ht="12.75" x14ac:dyDescent="0.2">
      <c r="A71" s="6" t="s">
        <v>46</v>
      </c>
      <c r="B71" s="3" t="e">
        <f>VLOOKUP(A71,#REF!,2,0)</f>
        <v>#REF!</v>
      </c>
      <c r="C71" s="3" t="e">
        <f>VLOOKUP(Table1[[#This Row],[Player]],#REF!,3,0)</f>
        <v>#REF!</v>
      </c>
      <c r="D71" s="3">
        <v>6</v>
      </c>
      <c r="E71" s="3" t="e">
        <f>VLOOKUP(Table1[[#This Row],[Player]],#REF!,22,0)</f>
        <v>#REF!</v>
      </c>
      <c r="F71" s="3" t="e">
        <f>IF(Table1[[#This Row],[Gross]]&gt;0,Table1[[#This Row],[Gross]]-72,0)</f>
        <v>#REF!</v>
      </c>
      <c r="G71" s="3" t="e">
        <f>IF(Table1[[#This Row],[Gross]]&gt;0,Table1[[#This Row],[Gross]]-Table1[[#This Row],[Index]],0)</f>
        <v>#REF!</v>
      </c>
      <c r="H71" s="3" t="e">
        <f>IF(Table1[[#This Row],[Net]]&gt;0,Table1[[#This Row],[Net]]-72,0)</f>
        <v>#REF!</v>
      </c>
      <c r="I71" s="3" t="e">
        <f>VLOOKUP(Table1[[#This Row],[Player]],#REF!,28,0)</f>
        <v>#REF!</v>
      </c>
    </row>
    <row r="72" spans="1:9" ht="12.75" x14ac:dyDescent="0.2">
      <c r="A72" s="6" t="s">
        <v>46</v>
      </c>
      <c r="B72" s="3" t="e">
        <f>VLOOKUP(A72,#REF!,2,0)</f>
        <v>#REF!</v>
      </c>
      <c r="C72" s="3" t="e">
        <f>VLOOKUP(Table1[[#This Row],[Player]],#REF!,3,0)</f>
        <v>#REF!</v>
      </c>
      <c r="D72" s="3">
        <v>7</v>
      </c>
      <c r="E72" s="3" t="e">
        <f>VLOOKUP(Table1[[#This Row],[Player]],#REF!,22,0)</f>
        <v>#REF!</v>
      </c>
      <c r="F72" s="3" t="e">
        <f>IF(Table1[[#This Row],[Gross]]&gt;0,Table1[[#This Row],[Gross]]-72,0)</f>
        <v>#REF!</v>
      </c>
      <c r="G72" s="3" t="e">
        <f>IF(Table1[[#This Row],[Gross]]&gt;0,Table1[[#This Row],[Gross]]-Table1[[#This Row],[Index]],0)</f>
        <v>#REF!</v>
      </c>
      <c r="H72" s="3" t="e">
        <f>IF(Table1[[#This Row],[Net]]&gt;0,Table1[[#This Row],[Net]]-72,0)</f>
        <v>#REF!</v>
      </c>
      <c r="I72" s="3" t="e">
        <f>VLOOKUP(Table1[[#This Row],[Player]],#REF!,28,0)</f>
        <v>#REF!</v>
      </c>
    </row>
    <row r="73" spans="1:9" ht="12.75" x14ac:dyDescent="0.2">
      <c r="A73" s="6" t="s">
        <v>46</v>
      </c>
      <c r="B73" s="3" t="e">
        <f>VLOOKUP(A73,#REF!,2,0)</f>
        <v>#REF!</v>
      </c>
      <c r="C73" s="3" t="e">
        <f>VLOOKUP(Table1[[#This Row],[Player]],#REF!,3,0)</f>
        <v>#REF!</v>
      </c>
      <c r="D73" s="3">
        <v>8</v>
      </c>
      <c r="E73" s="3" t="e">
        <f>VLOOKUP(Table1[[#This Row],[Player]],#REF!,22,0)</f>
        <v>#REF!</v>
      </c>
      <c r="F73" s="3" t="e">
        <f>IF(Table1[[#This Row],[Gross]]&gt;0,Table1[[#This Row],[Gross]]-72,0)</f>
        <v>#REF!</v>
      </c>
      <c r="G73" s="3" t="e">
        <f>IF(Table1[[#This Row],[Gross]]&gt;0,Table1[[#This Row],[Gross]]-Table1[[#This Row],[Index]],0)</f>
        <v>#REF!</v>
      </c>
      <c r="H73" s="3" t="e">
        <f>IF(Table1[[#This Row],[Net]]&gt;0,Table1[[#This Row],[Net]]-72,0)</f>
        <v>#REF!</v>
      </c>
      <c r="I73" s="3">
        <v>0</v>
      </c>
    </row>
    <row r="74" spans="1:9" ht="12.75" x14ac:dyDescent="0.2">
      <c r="A74" s="6" t="s">
        <v>41</v>
      </c>
      <c r="B74" s="3" t="e">
        <f>VLOOKUP(A74,#REF!,2,0)</f>
        <v>#REF!</v>
      </c>
      <c r="C74" s="3" t="e">
        <f>VLOOKUP(Table1[[#This Row],[Player]],#REF!,3,0)</f>
        <v>#REF!</v>
      </c>
      <c r="D74" s="3">
        <v>1</v>
      </c>
      <c r="E74" s="3" t="e">
        <f>VLOOKUP(Table1[[#This Row],[Player]],#REF!,22,0)</f>
        <v>#REF!</v>
      </c>
      <c r="F74" s="3" t="e">
        <f>IF(Table1[[#This Row],[Gross]]&gt;0,Table1[[#This Row],[Gross]]-72,0)</f>
        <v>#REF!</v>
      </c>
      <c r="G74" s="3" t="e">
        <f>IF(Table1[[#This Row],[Gross]]&gt;0,Table1[[#This Row],[Gross]]-Table1[[#This Row],[Index]],0)</f>
        <v>#REF!</v>
      </c>
      <c r="H74" s="3" t="e">
        <f>IF(Table1[[#This Row],[Net]]&gt;0,Table1[[#This Row],[Net]]-72,0)</f>
        <v>#REF!</v>
      </c>
      <c r="I74" s="3">
        <v>0</v>
      </c>
    </row>
    <row r="75" spans="1:9" ht="12.75" x14ac:dyDescent="0.2">
      <c r="A75" s="6" t="s">
        <v>41</v>
      </c>
      <c r="B75" s="3" t="e">
        <f>VLOOKUP(A75,#REF!,2,0)</f>
        <v>#REF!</v>
      </c>
      <c r="C75" s="3" t="e">
        <f>VLOOKUP(Table1[[#This Row],[Player]],#REF!,3,0)</f>
        <v>#REF!</v>
      </c>
      <c r="D75" s="3">
        <v>2</v>
      </c>
      <c r="E75" s="3" t="e">
        <f>VLOOKUP(Table1[[#This Row],[Player]],#REF!,22,0)</f>
        <v>#REF!</v>
      </c>
      <c r="F75" s="3" t="e">
        <f>IF(Table1[[#This Row],[Gross]]&gt;0,Table1[[#This Row],[Gross]]-72,0)</f>
        <v>#REF!</v>
      </c>
      <c r="G75" s="3" t="e">
        <f>IF(Table1[[#This Row],[Gross]]&gt;0,Table1[[#This Row],[Gross]]-Table1[[#This Row],[Index]],0)</f>
        <v>#REF!</v>
      </c>
      <c r="H75" s="3" t="e">
        <f>IF(Table1[[#This Row],[Net]]&gt;0,Table1[[#This Row],[Net]]-72,0)</f>
        <v>#REF!</v>
      </c>
      <c r="I75" s="3" t="e">
        <f>VLOOKUP(Table1[[#This Row],[Player]],#REF!,28,0)</f>
        <v>#REF!</v>
      </c>
    </row>
    <row r="76" spans="1:9" ht="12.75" x14ac:dyDescent="0.2">
      <c r="A76" s="6" t="s">
        <v>41</v>
      </c>
      <c r="B76" s="3" t="e">
        <f>VLOOKUP(A76,#REF!,2,0)</f>
        <v>#REF!</v>
      </c>
      <c r="C76" s="3" t="e">
        <f>VLOOKUP(Table1[[#This Row],[Player]],#REF!,3,0)</f>
        <v>#REF!</v>
      </c>
      <c r="D76" s="3">
        <v>3</v>
      </c>
      <c r="E76" s="3" t="e">
        <f>VLOOKUP(Table1[[#This Row],[Player]],#REF!,22,0)</f>
        <v>#REF!</v>
      </c>
      <c r="F76" s="3" t="e">
        <f>IF(Table1[[#This Row],[Gross]]&gt;0,Table1[[#This Row],[Gross]]-72,0)</f>
        <v>#REF!</v>
      </c>
      <c r="G76" s="3" t="e">
        <f>IF(Table1[[#This Row],[Gross]]&gt;0,Table1[[#This Row],[Gross]]-Table1[[#This Row],[Index]],0)</f>
        <v>#REF!</v>
      </c>
      <c r="H76" s="3" t="e">
        <f>IF(Table1[[#This Row],[Net]]&gt;0,Table1[[#This Row],[Net]]-72,0)</f>
        <v>#REF!</v>
      </c>
      <c r="I76" s="3" t="e">
        <f>VLOOKUP(Table1[[#This Row],[Player]],#REF!,28,0)</f>
        <v>#REF!</v>
      </c>
    </row>
    <row r="77" spans="1:9" ht="12.75" x14ac:dyDescent="0.2">
      <c r="A77" s="6" t="s">
        <v>41</v>
      </c>
      <c r="B77" s="3" t="e">
        <f>VLOOKUP(A77,#REF!,2,0)</f>
        <v>#REF!</v>
      </c>
      <c r="C77" s="3" t="e">
        <f>VLOOKUP(Table1[[#This Row],[Player]],#REF!,3,0)</f>
        <v>#REF!</v>
      </c>
      <c r="D77" s="3">
        <v>6</v>
      </c>
      <c r="E77" s="3" t="e">
        <f>VLOOKUP(Table1[[#This Row],[Player]],#REF!,22,0)</f>
        <v>#REF!</v>
      </c>
      <c r="F77" s="3" t="e">
        <f>IF(Table1[[#This Row],[Gross]]&gt;0,Table1[[#This Row],[Gross]]-72,0)</f>
        <v>#REF!</v>
      </c>
      <c r="G77" s="3" t="e">
        <f>IF(Table1[[#This Row],[Gross]]&gt;0,Table1[[#This Row],[Gross]]-Table1[[#This Row],[Index]],0)</f>
        <v>#REF!</v>
      </c>
      <c r="H77" s="3" t="e">
        <f>IF(Table1[[#This Row],[Net]]&gt;0,Table1[[#This Row],[Net]]-72,0)</f>
        <v>#REF!</v>
      </c>
      <c r="I77" s="3" t="e">
        <f>VLOOKUP(Table1[[#This Row],[Player]],#REF!,28,0)</f>
        <v>#REF!</v>
      </c>
    </row>
    <row r="78" spans="1:9" ht="12.75" x14ac:dyDescent="0.2">
      <c r="A78" s="6" t="s">
        <v>41</v>
      </c>
      <c r="B78" s="3" t="e">
        <f>VLOOKUP(A78,#REF!,2,0)</f>
        <v>#REF!</v>
      </c>
      <c r="C78" s="3" t="e">
        <f>VLOOKUP(Table1[[#This Row],[Player]],#REF!,3,0)</f>
        <v>#REF!</v>
      </c>
      <c r="D78" s="3">
        <v>7</v>
      </c>
      <c r="E78" s="3" t="e">
        <f>VLOOKUP(Table1[[#This Row],[Player]],#REF!,22,0)</f>
        <v>#REF!</v>
      </c>
      <c r="F78" s="3" t="e">
        <f>IF(Table1[[#This Row],[Gross]]&gt;0,Table1[[#This Row],[Gross]]-72,0)</f>
        <v>#REF!</v>
      </c>
      <c r="G78" s="3" t="e">
        <f>IF(Table1[[#This Row],[Gross]]&gt;0,Table1[[#This Row],[Gross]]-Table1[[#This Row],[Index]],0)</f>
        <v>#REF!</v>
      </c>
      <c r="H78" s="3" t="e">
        <f>IF(Table1[[#This Row],[Net]]&gt;0,Table1[[#This Row],[Net]]-72,0)</f>
        <v>#REF!</v>
      </c>
      <c r="I78" s="3" t="e">
        <f>VLOOKUP(Table1[[#This Row],[Player]],#REF!,28,0)</f>
        <v>#REF!</v>
      </c>
    </row>
    <row r="79" spans="1:9" ht="12.75" x14ac:dyDescent="0.2">
      <c r="A79" s="6" t="s">
        <v>41</v>
      </c>
      <c r="B79" s="3" t="e">
        <f>VLOOKUP(A79,#REF!,2,0)</f>
        <v>#REF!</v>
      </c>
      <c r="C79" s="3" t="e">
        <f>VLOOKUP(Table1[[#This Row],[Player]],#REF!,3,0)</f>
        <v>#REF!</v>
      </c>
      <c r="D79" s="3">
        <v>8</v>
      </c>
      <c r="E79" s="3" t="e">
        <f>VLOOKUP(Table1[[#This Row],[Player]],#REF!,22,0)</f>
        <v>#REF!</v>
      </c>
      <c r="F79" s="3" t="e">
        <f>IF(Table1[[#This Row],[Gross]]&gt;0,Table1[[#This Row],[Gross]]-72,0)</f>
        <v>#REF!</v>
      </c>
      <c r="G79" s="3" t="e">
        <f>IF(Table1[[#This Row],[Gross]]&gt;0,Table1[[#This Row],[Gross]]-Table1[[#This Row],[Index]],0)</f>
        <v>#REF!</v>
      </c>
      <c r="H79" s="3" t="e">
        <f>IF(Table1[[#This Row],[Net]]&gt;0,Table1[[#This Row],[Net]]-72,0)</f>
        <v>#REF!</v>
      </c>
      <c r="I79" s="3">
        <v>0</v>
      </c>
    </row>
    <row r="80" spans="1:9" ht="12.75" x14ac:dyDescent="0.2">
      <c r="A80" s="6" t="s">
        <v>43</v>
      </c>
      <c r="B80" s="3" t="e">
        <f>VLOOKUP(A80,#REF!,2,0)</f>
        <v>#REF!</v>
      </c>
      <c r="C80" s="3" t="e">
        <f>VLOOKUP(Table1[[#This Row],[Player]],#REF!,3,0)</f>
        <v>#REF!</v>
      </c>
      <c r="D80" s="3">
        <v>1</v>
      </c>
      <c r="E80" s="3" t="e">
        <f>VLOOKUP(Table1[[#This Row],[Player]],#REF!,22,0)</f>
        <v>#REF!</v>
      </c>
      <c r="F80" s="3" t="e">
        <f>IF(Table1[[#This Row],[Gross]]&gt;0,Table1[[#This Row],[Gross]]-72,0)</f>
        <v>#REF!</v>
      </c>
      <c r="G80" s="3" t="e">
        <f>IF(Table1[[#This Row],[Gross]]&gt;0,Table1[[#This Row],[Gross]]-Table1[[#This Row],[Index]],0)</f>
        <v>#REF!</v>
      </c>
      <c r="H80" s="3" t="e">
        <f>IF(Table1[[#This Row],[Net]]&gt;0,Table1[[#This Row],[Net]]-72,0)</f>
        <v>#REF!</v>
      </c>
      <c r="I80" s="3">
        <v>0</v>
      </c>
    </row>
    <row r="81" spans="1:9" ht="12.75" x14ac:dyDescent="0.2">
      <c r="A81" s="6" t="s">
        <v>43</v>
      </c>
      <c r="B81" s="3" t="e">
        <f>VLOOKUP(A81,#REF!,2,0)</f>
        <v>#REF!</v>
      </c>
      <c r="C81" s="3" t="e">
        <f>VLOOKUP(Table1[[#This Row],[Player]],#REF!,3,0)</f>
        <v>#REF!</v>
      </c>
      <c r="D81" s="3">
        <v>2</v>
      </c>
      <c r="E81" s="3" t="e">
        <f>VLOOKUP(Table1[[#This Row],[Player]],#REF!,22,0)</f>
        <v>#REF!</v>
      </c>
      <c r="F81" s="3" t="e">
        <f>IF(Table1[[#This Row],[Gross]]&gt;0,Table1[[#This Row],[Gross]]-72,0)</f>
        <v>#REF!</v>
      </c>
      <c r="G81" s="3" t="e">
        <f>IF(Table1[[#This Row],[Gross]]&gt;0,Table1[[#This Row],[Gross]]-Table1[[#This Row],[Index]],0)</f>
        <v>#REF!</v>
      </c>
      <c r="H81" s="3" t="e">
        <f>IF(Table1[[#This Row],[Net]]&gt;0,Table1[[#This Row],[Net]]-72,0)</f>
        <v>#REF!</v>
      </c>
      <c r="I81" s="3" t="e">
        <f>VLOOKUP(Table1[[#This Row],[Player]],#REF!,28,0)</f>
        <v>#REF!</v>
      </c>
    </row>
    <row r="82" spans="1:9" ht="12.75" x14ac:dyDescent="0.2">
      <c r="A82" s="6" t="s">
        <v>43</v>
      </c>
      <c r="B82" s="3" t="e">
        <f>VLOOKUP(A82,#REF!,2,0)</f>
        <v>#REF!</v>
      </c>
      <c r="C82" s="3" t="e">
        <f>VLOOKUP(Table1[[#This Row],[Player]],#REF!,3,0)</f>
        <v>#REF!</v>
      </c>
      <c r="D82" s="3">
        <v>3</v>
      </c>
      <c r="E82" s="3" t="e">
        <f>VLOOKUP(Table1[[#This Row],[Player]],#REF!,22,0)</f>
        <v>#REF!</v>
      </c>
      <c r="F82" s="3" t="e">
        <f>IF(Table1[[#This Row],[Gross]]&gt;0,Table1[[#This Row],[Gross]]-72,0)</f>
        <v>#REF!</v>
      </c>
      <c r="G82" s="3" t="e">
        <f>IF(Table1[[#This Row],[Gross]]&gt;0,Table1[[#This Row],[Gross]]-Table1[[#This Row],[Index]],0)</f>
        <v>#REF!</v>
      </c>
      <c r="H82" s="3" t="e">
        <f>IF(Table1[[#This Row],[Net]]&gt;0,Table1[[#This Row],[Net]]-72,0)</f>
        <v>#REF!</v>
      </c>
      <c r="I82" s="3" t="e">
        <f>VLOOKUP(Table1[[#This Row],[Player]],#REF!,28,0)</f>
        <v>#REF!</v>
      </c>
    </row>
    <row r="83" spans="1:9" ht="12.75" x14ac:dyDescent="0.2">
      <c r="A83" s="6" t="s">
        <v>43</v>
      </c>
      <c r="B83" s="3" t="e">
        <f>VLOOKUP(A83,#REF!,2,0)</f>
        <v>#REF!</v>
      </c>
      <c r="C83" s="3" t="e">
        <f>VLOOKUP(Table1[[#This Row],[Player]],#REF!,3,0)</f>
        <v>#REF!</v>
      </c>
      <c r="D83" s="3">
        <v>6</v>
      </c>
      <c r="E83" s="3" t="e">
        <f>VLOOKUP(Table1[[#This Row],[Player]],#REF!,22,0)</f>
        <v>#REF!</v>
      </c>
      <c r="F83" s="3" t="e">
        <f>IF(Table1[[#This Row],[Gross]]&gt;0,Table1[[#This Row],[Gross]]-72,0)</f>
        <v>#REF!</v>
      </c>
      <c r="G83" s="3" t="e">
        <f>IF(Table1[[#This Row],[Gross]]&gt;0,Table1[[#This Row],[Gross]]-Table1[[#This Row],[Index]],0)</f>
        <v>#REF!</v>
      </c>
      <c r="H83" s="3" t="e">
        <f>IF(Table1[[#This Row],[Net]]&gt;0,Table1[[#This Row],[Net]]-72,0)</f>
        <v>#REF!</v>
      </c>
      <c r="I83" s="3" t="e">
        <f>VLOOKUP(Table1[[#This Row],[Player]],#REF!,28,0)</f>
        <v>#REF!</v>
      </c>
    </row>
    <row r="84" spans="1:9" ht="12.75" x14ac:dyDescent="0.2">
      <c r="A84" s="6" t="s">
        <v>43</v>
      </c>
      <c r="B84" s="3" t="e">
        <f>VLOOKUP(A84,#REF!,2,0)</f>
        <v>#REF!</v>
      </c>
      <c r="C84" s="3" t="e">
        <f>VLOOKUP(Table1[[#This Row],[Player]],#REF!,3,0)</f>
        <v>#REF!</v>
      </c>
      <c r="D84" s="3">
        <v>7</v>
      </c>
      <c r="E84" s="3" t="e">
        <f>VLOOKUP(Table1[[#This Row],[Player]],#REF!,22,0)</f>
        <v>#REF!</v>
      </c>
      <c r="F84" s="3" t="e">
        <f>IF(Table1[[#This Row],[Gross]]&gt;0,Table1[[#This Row],[Gross]]-72,0)</f>
        <v>#REF!</v>
      </c>
      <c r="G84" s="3" t="e">
        <f>IF(Table1[[#This Row],[Gross]]&gt;0,Table1[[#This Row],[Gross]]-Table1[[#This Row],[Index]],0)</f>
        <v>#REF!</v>
      </c>
      <c r="H84" s="3" t="e">
        <f>IF(Table1[[#This Row],[Net]]&gt;0,Table1[[#This Row],[Net]]-72,0)</f>
        <v>#REF!</v>
      </c>
      <c r="I84" s="3" t="e">
        <f>VLOOKUP(Table1[[#This Row],[Player]],#REF!,28,0)</f>
        <v>#REF!</v>
      </c>
    </row>
    <row r="85" spans="1:9" ht="12.75" x14ac:dyDescent="0.2">
      <c r="A85" s="6" t="s">
        <v>43</v>
      </c>
      <c r="B85" s="3" t="e">
        <f>VLOOKUP(A85,#REF!,2,0)</f>
        <v>#REF!</v>
      </c>
      <c r="C85" s="3" t="e">
        <f>VLOOKUP(Table1[[#This Row],[Player]],#REF!,3,0)</f>
        <v>#REF!</v>
      </c>
      <c r="D85" s="3">
        <v>8</v>
      </c>
      <c r="E85" s="3" t="e">
        <f>VLOOKUP(Table1[[#This Row],[Player]],#REF!,22,0)</f>
        <v>#REF!</v>
      </c>
      <c r="F85" s="3" t="e">
        <f>IF(Table1[[#This Row],[Gross]]&gt;0,Table1[[#This Row],[Gross]]-72,0)</f>
        <v>#REF!</v>
      </c>
      <c r="G85" s="3" t="e">
        <f>IF(Table1[[#This Row],[Gross]]&gt;0,Table1[[#This Row],[Gross]]-Table1[[#This Row],[Index]],0)</f>
        <v>#REF!</v>
      </c>
      <c r="H85" s="3" t="e">
        <f>IF(Table1[[#This Row],[Net]]&gt;0,Table1[[#This Row],[Net]]-72,0)</f>
        <v>#REF!</v>
      </c>
      <c r="I85" s="3">
        <v>0</v>
      </c>
    </row>
    <row r="86" spans="1:9" ht="12.75" x14ac:dyDescent="0.2">
      <c r="A86" s="6" t="s">
        <v>40</v>
      </c>
      <c r="B86" s="3" t="e">
        <f>VLOOKUP(A86,#REF!,2,0)</f>
        <v>#REF!</v>
      </c>
      <c r="C86" s="3" t="e">
        <f>VLOOKUP(Table1[[#This Row],[Player]],#REF!,3,0)</f>
        <v>#REF!</v>
      </c>
      <c r="D86" s="3">
        <v>1</v>
      </c>
      <c r="E86" s="3" t="e">
        <f>VLOOKUP(Table1[[#This Row],[Player]],#REF!,22,0)</f>
        <v>#REF!</v>
      </c>
      <c r="F86" s="3" t="e">
        <f>IF(Table1[[#This Row],[Gross]]&gt;0,Table1[[#This Row],[Gross]]-72,0)</f>
        <v>#REF!</v>
      </c>
      <c r="G86" s="3" t="e">
        <f>IF(Table1[[#This Row],[Gross]]&gt;0,Table1[[#This Row],[Gross]]-Table1[[#This Row],[Index]],0)</f>
        <v>#REF!</v>
      </c>
      <c r="H86" s="3" t="e">
        <f>IF(Table1[[#This Row],[Net]]&gt;0,Table1[[#This Row],[Net]]-72,0)</f>
        <v>#REF!</v>
      </c>
      <c r="I86" s="3">
        <v>0</v>
      </c>
    </row>
    <row r="87" spans="1:9" ht="12.75" x14ac:dyDescent="0.2">
      <c r="A87" s="6" t="s">
        <v>40</v>
      </c>
      <c r="B87" s="3" t="e">
        <f>VLOOKUP(A87,#REF!,2,0)</f>
        <v>#REF!</v>
      </c>
      <c r="C87" s="3" t="e">
        <f>VLOOKUP(Table1[[#This Row],[Player]],#REF!,3,0)</f>
        <v>#REF!</v>
      </c>
      <c r="D87" s="3">
        <v>2</v>
      </c>
      <c r="E87" s="3" t="e">
        <f>VLOOKUP(Table1[[#This Row],[Player]],#REF!,22,0)</f>
        <v>#REF!</v>
      </c>
      <c r="F87" s="3" t="e">
        <f>IF(Table1[[#This Row],[Gross]]&gt;0,Table1[[#This Row],[Gross]]-72,0)</f>
        <v>#REF!</v>
      </c>
      <c r="G87" s="3" t="e">
        <f>IF(Table1[[#This Row],[Gross]]&gt;0,Table1[[#This Row],[Gross]]-Table1[[#This Row],[Index]],0)</f>
        <v>#REF!</v>
      </c>
      <c r="H87" s="3" t="e">
        <f>IF(Table1[[#This Row],[Net]]&gt;0,Table1[[#This Row],[Net]]-72,0)</f>
        <v>#REF!</v>
      </c>
      <c r="I87" s="3" t="e">
        <f>VLOOKUP(Table1[[#This Row],[Player]],#REF!,28,0)</f>
        <v>#REF!</v>
      </c>
    </row>
    <row r="88" spans="1:9" ht="12.75" x14ac:dyDescent="0.2">
      <c r="A88" s="6" t="s">
        <v>40</v>
      </c>
      <c r="B88" s="3" t="e">
        <f>VLOOKUP(A88,#REF!,2,0)</f>
        <v>#REF!</v>
      </c>
      <c r="C88" s="3" t="e">
        <f>VLOOKUP(Table1[[#This Row],[Player]],#REF!,3,0)</f>
        <v>#REF!</v>
      </c>
      <c r="D88" s="3">
        <v>3</v>
      </c>
      <c r="E88" s="3" t="e">
        <f>VLOOKUP(Table1[[#This Row],[Player]],#REF!,22,0)</f>
        <v>#REF!</v>
      </c>
      <c r="F88" s="3" t="e">
        <f>IF(Table1[[#This Row],[Gross]]&gt;0,Table1[[#This Row],[Gross]]-72,0)</f>
        <v>#REF!</v>
      </c>
      <c r="G88" s="3" t="e">
        <f>IF(Table1[[#This Row],[Gross]]&gt;0,Table1[[#This Row],[Gross]]-Table1[[#This Row],[Index]],0)</f>
        <v>#REF!</v>
      </c>
      <c r="H88" s="3" t="e">
        <f>IF(Table1[[#This Row],[Net]]&gt;0,Table1[[#This Row],[Net]]-72,0)</f>
        <v>#REF!</v>
      </c>
      <c r="I88" s="3" t="e">
        <f>VLOOKUP(Table1[[#This Row],[Player]],#REF!,28,0)</f>
        <v>#REF!</v>
      </c>
    </row>
    <row r="89" spans="1:9" ht="12.75" x14ac:dyDescent="0.2">
      <c r="A89" s="6" t="s">
        <v>40</v>
      </c>
      <c r="B89" s="3" t="e">
        <f>VLOOKUP(A89,#REF!,2,0)</f>
        <v>#REF!</v>
      </c>
      <c r="C89" s="3" t="e">
        <f>VLOOKUP(Table1[[#This Row],[Player]],#REF!,3,0)</f>
        <v>#REF!</v>
      </c>
      <c r="D89" s="3">
        <v>6</v>
      </c>
      <c r="E89" s="3" t="e">
        <f>VLOOKUP(Table1[[#This Row],[Player]],#REF!,22,0)</f>
        <v>#REF!</v>
      </c>
      <c r="F89" s="3" t="e">
        <f>IF(Table1[[#This Row],[Gross]]&gt;0,Table1[[#This Row],[Gross]]-72,0)</f>
        <v>#REF!</v>
      </c>
      <c r="G89" s="3" t="e">
        <f>IF(Table1[[#This Row],[Gross]]&gt;0,Table1[[#This Row],[Gross]]-Table1[[#This Row],[Index]],0)</f>
        <v>#REF!</v>
      </c>
      <c r="H89" s="3" t="e">
        <f>IF(Table1[[#This Row],[Net]]&gt;0,Table1[[#This Row],[Net]]-72,0)</f>
        <v>#REF!</v>
      </c>
      <c r="I89" s="3" t="e">
        <f>VLOOKUP(Table1[[#This Row],[Player]],#REF!,28,0)</f>
        <v>#REF!</v>
      </c>
    </row>
    <row r="90" spans="1:9" ht="12.75" x14ac:dyDescent="0.2">
      <c r="A90" s="6" t="s">
        <v>40</v>
      </c>
      <c r="B90" s="3" t="e">
        <f>VLOOKUP(A90,#REF!,2,0)</f>
        <v>#REF!</v>
      </c>
      <c r="C90" s="3" t="e">
        <f>VLOOKUP(Table1[[#This Row],[Player]],#REF!,3,0)</f>
        <v>#REF!</v>
      </c>
      <c r="D90" s="3">
        <v>7</v>
      </c>
      <c r="E90" s="3" t="e">
        <f>VLOOKUP(Table1[[#This Row],[Player]],#REF!,22,0)</f>
        <v>#REF!</v>
      </c>
      <c r="F90" s="3" t="e">
        <f>IF(Table1[[#This Row],[Gross]]&gt;0,Table1[[#This Row],[Gross]]-72,0)</f>
        <v>#REF!</v>
      </c>
      <c r="G90" s="3" t="e">
        <f>IF(Table1[[#This Row],[Gross]]&gt;0,Table1[[#This Row],[Gross]]-Table1[[#This Row],[Index]],0)</f>
        <v>#REF!</v>
      </c>
      <c r="H90" s="3" t="e">
        <f>IF(Table1[[#This Row],[Net]]&gt;0,Table1[[#This Row],[Net]]-72,0)</f>
        <v>#REF!</v>
      </c>
      <c r="I90" s="3" t="e">
        <f>VLOOKUP(Table1[[#This Row],[Player]],#REF!,28,0)</f>
        <v>#REF!</v>
      </c>
    </row>
    <row r="91" spans="1:9" ht="12.75" x14ac:dyDescent="0.2">
      <c r="A91" s="6" t="s">
        <v>40</v>
      </c>
      <c r="B91" s="3" t="e">
        <f>VLOOKUP(A91,#REF!,2,0)</f>
        <v>#REF!</v>
      </c>
      <c r="C91" s="3" t="e">
        <f>VLOOKUP(Table1[[#This Row],[Player]],#REF!,3,0)</f>
        <v>#REF!</v>
      </c>
      <c r="D91" s="3">
        <v>8</v>
      </c>
      <c r="E91" s="3" t="e">
        <f>VLOOKUP(Table1[[#This Row],[Player]],#REF!,22,0)</f>
        <v>#REF!</v>
      </c>
      <c r="F91" s="3" t="e">
        <f>IF(Table1[[#This Row],[Gross]]&gt;0,Table1[[#This Row],[Gross]]-72,0)</f>
        <v>#REF!</v>
      </c>
      <c r="G91" s="3" t="e">
        <f>IF(Table1[[#This Row],[Gross]]&gt;0,Table1[[#This Row],[Gross]]-Table1[[#This Row],[Index]],0)</f>
        <v>#REF!</v>
      </c>
      <c r="H91" s="3" t="e">
        <f>IF(Table1[[#This Row],[Net]]&gt;0,Table1[[#This Row],[Net]]-72,0)</f>
        <v>#REF!</v>
      </c>
      <c r="I91" s="3">
        <v>0</v>
      </c>
    </row>
    <row r="92" spans="1:9" ht="12.75" x14ac:dyDescent="0.2">
      <c r="A92" s="6" t="s">
        <v>47</v>
      </c>
      <c r="B92" s="3" t="e">
        <f>VLOOKUP(A92,#REF!,2,0)</f>
        <v>#REF!</v>
      </c>
      <c r="C92" s="3" t="e">
        <f>VLOOKUP(Table1[[#This Row],[Player]],#REF!,3,0)</f>
        <v>#REF!</v>
      </c>
      <c r="D92" s="3">
        <v>1</v>
      </c>
      <c r="E92" s="3" t="e">
        <f>VLOOKUP(Table1[[#This Row],[Player]],#REF!,22,0)</f>
        <v>#REF!</v>
      </c>
      <c r="F92" s="3" t="e">
        <f>IF(Table1[[#This Row],[Gross]]&gt;0,Table1[[#This Row],[Gross]]-72,0)</f>
        <v>#REF!</v>
      </c>
      <c r="G92" s="3" t="e">
        <f>IF(Table1[[#This Row],[Gross]]&gt;0,Table1[[#This Row],[Gross]]-Table1[[#This Row],[Index]],0)</f>
        <v>#REF!</v>
      </c>
      <c r="H92" s="3" t="e">
        <f>IF(Table1[[#This Row],[Net]]&gt;0,Table1[[#This Row],[Net]]-72,0)</f>
        <v>#REF!</v>
      </c>
      <c r="I92" s="3">
        <v>0</v>
      </c>
    </row>
    <row r="93" spans="1:9" ht="12.75" x14ac:dyDescent="0.2">
      <c r="A93" s="6" t="s">
        <v>47</v>
      </c>
      <c r="B93" s="3" t="e">
        <f>VLOOKUP(A93,#REF!,2,0)</f>
        <v>#REF!</v>
      </c>
      <c r="C93" s="3" t="e">
        <f>VLOOKUP(Table1[[#This Row],[Player]],#REF!,3,0)</f>
        <v>#REF!</v>
      </c>
      <c r="D93" s="3">
        <v>2</v>
      </c>
      <c r="E93" s="3" t="e">
        <f>VLOOKUP(Table1[[#This Row],[Player]],#REF!,22,0)</f>
        <v>#REF!</v>
      </c>
      <c r="F93" s="3" t="e">
        <f>IF(Table1[[#This Row],[Gross]]&gt;0,Table1[[#This Row],[Gross]]-72,0)</f>
        <v>#REF!</v>
      </c>
      <c r="G93" s="3" t="e">
        <f>IF(Table1[[#This Row],[Gross]]&gt;0,Table1[[#This Row],[Gross]]-Table1[[#This Row],[Index]],0)</f>
        <v>#REF!</v>
      </c>
      <c r="H93" s="3" t="e">
        <f>IF(Table1[[#This Row],[Net]]&gt;0,Table1[[#This Row],[Net]]-72,0)</f>
        <v>#REF!</v>
      </c>
      <c r="I93" s="3" t="e">
        <f>VLOOKUP(Table1[[#This Row],[Player]],#REF!,28,0)</f>
        <v>#REF!</v>
      </c>
    </row>
    <row r="94" spans="1:9" ht="12.75" x14ac:dyDescent="0.2">
      <c r="A94" s="6" t="s">
        <v>47</v>
      </c>
      <c r="B94" s="3" t="e">
        <f>VLOOKUP(A94,#REF!,2,0)</f>
        <v>#REF!</v>
      </c>
      <c r="C94" s="3" t="e">
        <f>VLOOKUP(Table1[[#This Row],[Player]],#REF!,3,0)</f>
        <v>#REF!</v>
      </c>
      <c r="D94" s="3">
        <v>3</v>
      </c>
      <c r="E94" s="3" t="e">
        <f>VLOOKUP(Table1[[#This Row],[Player]],#REF!,22,0)</f>
        <v>#REF!</v>
      </c>
      <c r="F94" s="3" t="e">
        <f>IF(Table1[[#This Row],[Gross]]&gt;0,Table1[[#This Row],[Gross]]-72,0)</f>
        <v>#REF!</v>
      </c>
      <c r="G94" s="3" t="e">
        <f>IF(Table1[[#This Row],[Gross]]&gt;0,Table1[[#This Row],[Gross]]-Table1[[#This Row],[Index]],0)</f>
        <v>#REF!</v>
      </c>
      <c r="H94" s="3" t="e">
        <f>IF(Table1[[#This Row],[Net]]&gt;0,Table1[[#This Row],[Net]]-72,0)</f>
        <v>#REF!</v>
      </c>
      <c r="I94" s="3" t="e">
        <f>VLOOKUP(Table1[[#This Row],[Player]],#REF!,28,0)</f>
        <v>#REF!</v>
      </c>
    </row>
    <row r="95" spans="1:9" ht="12.75" x14ac:dyDescent="0.2">
      <c r="A95" s="6" t="s">
        <v>47</v>
      </c>
      <c r="B95" s="3" t="e">
        <f>VLOOKUP(A95,#REF!,2,0)</f>
        <v>#REF!</v>
      </c>
      <c r="C95" s="3" t="e">
        <f>VLOOKUP(Table1[[#This Row],[Player]],#REF!,3,0)</f>
        <v>#REF!</v>
      </c>
      <c r="D95" s="3">
        <v>6</v>
      </c>
      <c r="E95" s="3" t="e">
        <f>VLOOKUP(Table1[[#This Row],[Player]],#REF!,22,0)</f>
        <v>#REF!</v>
      </c>
      <c r="F95" s="3" t="e">
        <f>IF(Table1[[#This Row],[Gross]]&gt;0,Table1[[#This Row],[Gross]]-72,0)</f>
        <v>#REF!</v>
      </c>
      <c r="G95" s="3" t="e">
        <f>IF(Table1[[#This Row],[Gross]]&gt;0,Table1[[#This Row],[Gross]]-Table1[[#This Row],[Index]],0)</f>
        <v>#REF!</v>
      </c>
      <c r="H95" s="3" t="e">
        <f>IF(Table1[[#This Row],[Net]]&gt;0,Table1[[#This Row],[Net]]-72,0)</f>
        <v>#REF!</v>
      </c>
      <c r="I95" s="3" t="e">
        <f>VLOOKUP(Table1[[#This Row],[Player]],#REF!,28,0)</f>
        <v>#REF!</v>
      </c>
    </row>
    <row r="96" spans="1:9" ht="12.75" x14ac:dyDescent="0.2">
      <c r="A96" s="6" t="s">
        <v>47</v>
      </c>
      <c r="B96" s="3" t="e">
        <f>VLOOKUP(A96,#REF!,2,0)</f>
        <v>#REF!</v>
      </c>
      <c r="C96" s="3" t="e">
        <f>VLOOKUP(Table1[[#This Row],[Player]],#REF!,3,0)</f>
        <v>#REF!</v>
      </c>
      <c r="D96" s="3">
        <v>7</v>
      </c>
      <c r="E96" s="3" t="e">
        <f>VLOOKUP(Table1[[#This Row],[Player]],#REF!,22,0)</f>
        <v>#REF!</v>
      </c>
      <c r="F96" s="3" t="e">
        <f>IF(Table1[[#This Row],[Gross]]&gt;0,Table1[[#This Row],[Gross]]-72,0)</f>
        <v>#REF!</v>
      </c>
      <c r="G96" s="3" t="e">
        <f>IF(Table1[[#This Row],[Gross]]&gt;0,Table1[[#This Row],[Gross]]-Table1[[#This Row],[Index]],0)</f>
        <v>#REF!</v>
      </c>
      <c r="H96" s="3" t="e">
        <f>IF(Table1[[#This Row],[Net]]&gt;0,Table1[[#This Row],[Net]]-72,0)</f>
        <v>#REF!</v>
      </c>
      <c r="I96" s="3" t="e">
        <f>VLOOKUP(Table1[[#This Row],[Player]],#REF!,28,0)</f>
        <v>#REF!</v>
      </c>
    </row>
    <row r="97" spans="1:9" ht="12.75" x14ac:dyDescent="0.2">
      <c r="A97" s="6" t="s">
        <v>47</v>
      </c>
      <c r="B97" s="3" t="e">
        <f>VLOOKUP(A97,#REF!,2,0)</f>
        <v>#REF!</v>
      </c>
      <c r="C97" s="3" t="e">
        <f>VLOOKUP(Table1[[#This Row],[Player]],#REF!,3,0)</f>
        <v>#REF!</v>
      </c>
      <c r="D97" s="3">
        <v>8</v>
      </c>
      <c r="E97" s="3" t="e">
        <f>VLOOKUP(Table1[[#This Row],[Player]],#REF!,22,0)</f>
        <v>#REF!</v>
      </c>
      <c r="F97" s="3" t="e">
        <f>IF(Table1[[#This Row],[Gross]]&gt;0,Table1[[#This Row],[Gross]]-72,0)</f>
        <v>#REF!</v>
      </c>
      <c r="G97" s="3" t="e">
        <f>IF(Table1[[#This Row],[Gross]]&gt;0,Table1[[#This Row],[Gross]]-Table1[[#This Row],[Index]],0)</f>
        <v>#REF!</v>
      </c>
      <c r="H97" s="3" t="e">
        <f>IF(Table1[[#This Row],[Net]]&gt;0,Table1[[#This Row],[Net]]-72,0)</f>
        <v>#REF!</v>
      </c>
      <c r="I97" s="3">
        <v>0</v>
      </c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Dashboard</vt:lpstr>
      <vt:lpstr>Results</vt:lpstr>
      <vt:lpstr>Score Cards</vt:lpstr>
      <vt:lpstr>Contact-Player Info</vt:lpstr>
      <vt:lpstr>ScoringData</vt:lpstr>
    </vt:vector>
  </TitlesOfParts>
  <Manager/>
  <Company>Morgan Stanley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Newsome, Eric</dc:creator>
  <cp:keywords/>
  <dc:description/>
  <cp:lastModifiedBy>Danny Birdsall</cp:lastModifiedBy>
  <cp:revision/>
  <dcterms:created xsi:type="dcterms:W3CDTF">2012-07-30T14:40:50Z</dcterms:created>
  <dcterms:modified xsi:type="dcterms:W3CDTF">2023-08-08T21:19:17Z</dcterms:modified>
  <cp:category/>
  <cp:contentStatus/>
</cp:coreProperties>
</file>