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26f5f46e21cea4/"/>
    </mc:Choice>
  </mc:AlternateContent>
  <xr:revisionPtr revIDLastSave="465" documentId="8_{6ADB067A-DA52-441D-B1C1-EE42A8A33002}" xr6:coauthVersionLast="47" xr6:coauthVersionMax="47" xr10:uidLastSave="{B0E8F726-A884-47C1-9520-F039D0D574AA}"/>
  <bookViews>
    <workbookView xWindow="38295" yWindow="0" windowWidth="38610" windowHeight="20985" tabRatio="816" firstSheet="2" activeTab="2" xr2:uid="{00000000-000D-0000-FFFF-FFFF00000000}"/>
  </bookViews>
  <sheets>
    <sheet name="Dashboard" sheetId="18" state="hidden" r:id="rId1"/>
    <sheet name="Results" sheetId="25" r:id="rId2"/>
    <sheet name="Score Cards" sheetId="7" r:id="rId3"/>
    <sheet name="Contact-Player Info" sheetId="21" state="hidden" r:id="rId4"/>
    <sheet name="Pvt_CupPts" sheetId="16" state="hidden" r:id="rId5"/>
    <sheet name="Pvt_DTeam" sheetId="17" state="hidden" r:id="rId6"/>
    <sheet name="Pvt_ETeam" sheetId="19" state="hidden" r:id="rId7"/>
    <sheet name="Pvt_MTeam" sheetId="20" state="hidden" r:id="rId8"/>
    <sheet name="ScoringData" sheetId="15" state="hidden" r:id="rId9"/>
  </sheets>
  <definedNames>
    <definedName name="_xlnm._FilterDatabase" localSheetId="3" hidden="1">'Contact-Player Info'!#REF!</definedName>
    <definedName name="_xlnm._FilterDatabase" localSheetId="1" hidden="1">Results!$B$12:$S$28</definedName>
    <definedName name="_xlnm._FilterDatabase" localSheetId="2" hidden="1">'Contact-Player Info'!#REF!</definedName>
  </definedNames>
  <calcPr calcId="191028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7" l="1"/>
  <c r="V6" i="7"/>
  <c r="V7" i="7"/>
  <c r="V11" i="7"/>
  <c r="V15" i="7"/>
  <c r="V18" i="7"/>
  <c r="V19" i="7"/>
  <c r="V53" i="7"/>
  <c r="V57" i="7"/>
  <c r="V65" i="7"/>
  <c r="V66" i="7"/>
  <c r="V100" i="7"/>
  <c r="V104" i="7"/>
  <c r="V108" i="7"/>
  <c r="V111" i="7"/>
  <c r="V112" i="7"/>
  <c r="V78" i="7"/>
  <c r="V79" i="7"/>
  <c r="V82" i="7"/>
  <c r="V83" i="7"/>
  <c r="V86" i="7"/>
  <c r="V87" i="7"/>
  <c r="V90" i="7"/>
  <c r="W126" i="7"/>
  <c r="W135" i="7"/>
  <c r="W136" i="7"/>
  <c r="W123" i="7"/>
  <c r="AA109" i="7"/>
  <c r="V109" i="7" s="1"/>
  <c r="AA58" i="7"/>
  <c r="V58" i="7" s="1"/>
  <c r="AA124" i="7"/>
  <c r="W124" i="7" s="1"/>
  <c r="AA123" i="7"/>
  <c r="AA130" i="7"/>
  <c r="W130" i="7" s="1"/>
  <c r="AA129" i="7"/>
  <c r="W129" i="7" s="1"/>
  <c r="AA132" i="7"/>
  <c r="W132" i="7" s="1"/>
  <c r="AA136" i="7"/>
  <c r="AA122" i="7"/>
  <c r="W122" i="7" s="1"/>
  <c r="AA133" i="7"/>
  <c r="W133" i="7" s="1"/>
  <c r="AA128" i="7"/>
  <c r="W128" i="7" s="1"/>
  <c r="AA135" i="7"/>
  <c r="AA121" i="7"/>
  <c r="W121" i="7" s="1"/>
  <c r="AA131" i="7"/>
  <c r="W131" i="7" s="1"/>
  <c r="AA127" i="7"/>
  <c r="W127" i="7" s="1"/>
  <c r="AA126" i="7"/>
  <c r="AA125" i="7"/>
  <c r="W125" i="7" s="1"/>
  <c r="AA134" i="7"/>
  <c r="W134" i="7" s="1"/>
  <c r="AA112" i="7"/>
  <c r="AA104" i="7"/>
  <c r="AA114" i="7"/>
  <c r="V114" i="7" s="1"/>
  <c r="AA113" i="7"/>
  <c r="V113" i="7" s="1"/>
  <c r="AA111" i="7"/>
  <c r="AA110" i="7"/>
  <c r="V110" i="7" s="1"/>
  <c r="AA108" i="7"/>
  <c r="AA107" i="7"/>
  <c r="V107" i="7" s="1"/>
  <c r="AA106" i="7"/>
  <c r="V106" i="7" s="1"/>
  <c r="AA105" i="7"/>
  <c r="V105" i="7" s="1"/>
  <c r="AA103" i="7"/>
  <c r="V103" i="7" s="1"/>
  <c r="AA102" i="7"/>
  <c r="V102" i="7" s="1"/>
  <c r="AA101" i="7"/>
  <c r="V101" i="7" s="1"/>
  <c r="AA100" i="7"/>
  <c r="AA99" i="7"/>
  <c r="V99" i="7" s="1"/>
  <c r="AA91" i="7"/>
  <c r="V91" i="7" s="1"/>
  <c r="AA92" i="7"/>
  <c r="V92" i="7" s="1"/>
  <c r="AA90" i="7"/>
  <c r="AA89" i="7"/>
  <c r="V89" i="7" s="1"/>
  <c r="AA88" i="7"/>
  <c r="V88" i="7" s="1"/>
  <c r="AA87" i="7"/>
  <c r="AA86" i="7"/>
  <c r="AA85" i="7"/>
  <c r="V85" i="7" s="1"/>
  <c r="AA84" i="7"/>
  <c r="V84" i="7" s="1"/>
  <c r="AA83" i="7"/>
  <c r="AA82" i="7"/>
  <c r="AA81" i="7"/>
  <c r="V81" i="7" s="1"/>
  <c r="AA80" i="7"/>
  <c r="V80" i="7" s="1"/>
  <c r="AA79" i="7"/>
  <c r="AA78" i="7"/>
  <c r="AA77" i="7"/>
  <c r="V77" i="7" s="1"/>
  <c r="AA67" i="7"/>
  <c r="V67" i="7" s="1"/>
  <c r="AA60" i="7"/>
  <c r="V60" i="7" s="1"/>
  <c r="AA65" i="7"/>
  <c r="AA61" i="7"/>
  <c r="V61" i="7" s="1"/>
  <c r="AA62" i="7"/>
  <c r="V62" i="7" s="1"/>
  <c r="AA63" i="7"/>
  <c r="V63" i="7" s="1"/>
  <c r="AA56" i="7"/>
  <c r="V56" i="7" s="1"/>
  <c r="AA13" i="7"/>
  <c r="V13" i="7" s="1"/>
  <c r="AA12" i="7"/>
  <c r="V12" i="7" s="1"/>
  <c r="AA11" i="7"/>
  <c r="Z7" i="7"/>
  <c r="Z6" i="7"/>
  <c r="Z35" i="7" s="1"/>
  <c r="Z20" i="7"/>
  <c r="Z58" i="7" s="1"/>
  <c r="Z108" i="7" s="1"/>
  <c r="Z15" i="7"/>
  <c r="Z16" i="7"/>
  <c r="Z21" i="7"/>
  <c r="Z33" i="7" s="1"/>
  <c r="Z19" i="7"/>
  <c r="Z18" i="7"/>
  <c r="Z17" i="7"/>
  <c r="Z14" i="7"/>
  <c r="Z13" i="7"/>
  <c r="Z42" i="7" s="1"/>
  <c r="Z12" i="7"/>
  <c r="Z38" i="7"/>
  <c r="AA38" i="7"/>
  <c r="Z11" i="7"/>
  <c r="Z10" i="7"/>
  <c r="Z9" i="7"/>
  <c r="Z8" i="7"/>
  <c r="Z43" i="7" s="1"/>
  <c r="G25" i="25"/>
  <c r="K25" i="25"/>
  <c r="O25" i="25"/>
  <c r="G27" i="25"/>
  <c r="H27" i="25" s="1"/>
  <c r="P27" i="25" s="1"/>
  <c r="K27" i="25"/>
  <c r="O27" i="25"/>
  <c r="O20" i="25"/>
  <c r="K20" i="25"/>
  <c r="L20" i="25" s="1"/>
  <c r="G20" i="25"/>
  <c r="D25" i="25"/>
  <c r="Q25" i="25" s="1"/>
  <c r="R25" i="25" s="1"/>
  <c r="D27" i="25"/>
  <c r="D20" i="25"/>
  <c r="H20" i="25" s="1"/>
  <c r="P20" i="25" s="1"/>
  <c r="L25" i="25"/>
  <c r="O13" i="25"/>
  <c r="O15" i="25"/>
  <c r="O17" i="25"/>
  <c r="O22" i="25"/>
  <c r="O26" i="25"/>
  <c r="O23" i="25"/>
  <c r="O19" i="25"/>
  <c r="O14" i="25"/>
  <c r="O16" i="25"/>
  <c r="O28" i="25"/>
  <c r="P28" i="25" s="1"/>
  <c r="O24" i="25"/>
  <c r="O18" i="25"/>
  <c r="K13" i="25"/>
  <c r="K15" i="25"/>
  <c r="K17" i="25"/>
  <c r="K22" i="25"/>
  <c r="L22" i="25" s="1"/>
  <c r="K26" i="25"/>
  <c r="K23" i="25"/>
  <c r="K19" i="25"/>
  <c r="K14" i="25"/>
  <c r="K16" i="25"/>
  <c r="K28" i="25"/>
  <c r="K24" i="25"/>
  <c r="K18" i="25"/>
  <c r="L18" i="25" s="1"/>
  <c r="K21" i="25"/>
  <c r="G13" i="25"/>
  <c r="L13" i="25" s="1"/>
  <c r="G15" i="25"/>
  <c r="G17" i="25"/>
  <c r="Q17" i="25" s="1"/>
  <c r="R17" i="25" s="1"/>
  <c r="G22" i="25"/>
  <c r="G26" i="25"/>
  <c r="Q26" i="25" s="1"/>
  <c r="R26" i="25" s="1"/>
  <c r="G23" i="25"/>
  <c r="G19" i="25"/>
  <c r="H19" i="25" s="1"/>
  <c r="P19" i="25" s="1"/>
  <c r="G14" i="25"/>
  <c r="G16" i="25"/>
  <c r="L16" i="25" s="1"/>
  <c r="G28" i="25"/>
  <c r="G24" i="25"/>
  <c r="H24" i="25" s="1"/>
  <c r="P24" i="25" s="1"/>
  <c r="G18" i="25"/>
  <c r="G21" i="25"/>
  <c r="H21" i="25" s="1"/>
  <c r="D13" i="25"/>
  <c r="Q13" i="25" s="1"/>
  <c r="R13" i="25" s="1"/>
  <c r="D15" i="25"/>
  <c r="L15" i="25" s="1"/>
  <c r="D17" i="25"/>
  <c r="D22" i="25"/>
  <c r="H22" i="25" s="1"/>
  <c r="D26" i="25"/>
  <c r="D23" i="25"/>
  <c r="L23" i="25" s="1"/>
  <c r="D19" i="25"/>
  <c r="D14" i="25"/>
  <c r="Q14" i="25" s="1"/>
  <c r="R14" i="25" s="1"/>
  <c r="D16" i="25"/>
  <c r="D28" i="25"/>
  <c r="Q28" i="25" s="1"/>
  <c r="R28" i="25" s="1"/>
  <c r="D24" i="25"/>
  <c r="D18" i="25"/>
  <c r="Q18" i="25" s="1"/>
  <c r="R18" i="25" s="1"/>
  <c r="D21" i="25"/>
  <c r="D8" i="25"/>
  <c r="E8" i="25"/>
  <c r="F8" i="25"/>
  <c r="G8" i="25"/>
  <c r="H7" i="25"/>
  <c r="AA17" i="7"/>
  <c r="V17" i="7" s="1"/>
  <c r="AA57" i="7"/>
  <c r="AA64" i="7"/>
  <c r="V64" i="7" s="1"/>
  <c r="AA68" i="7"/>
  <c r="V68" i="7" s="1"/>
  <c r="AA66" i="7"/>
  <c r="AA55" i="7"/>
  <c r="V55" i="7" s="1"/>
  <c r="AA59" i="7"/>
  <c r="V59" i="7" s="1"/>
  <c r="AA54" i="7"/>
  <c r="V54" i="7" s="1"/>
  <c r="AA53" i="7"/>
  <c r="AA18" i="7"/>
  <c r="AA19" i="7"/>
  <c r="H5" i="25"/>
  <c r="H6" i="25"/>
  <c r="H4" i="25"/>
  <c r="C8" i="25"/>
  <c r="O21" i="25"/>
  <c r="AA16" i="7"/>
  <c r="V16" i="7" s="1"/>
  <c r="AA15" i="7"/>
  <c r="AA14" i="7"/>
  <c r="V14" i="7" s="1"/>
  <c r="AA10" i="7"/>
  <c r="V10" i="7" s="1"/>
  <c r="AA6" i="7"/>
  <c r="AA7" i="7"/>
  <c r="AA8" i="7"/>
  <c r="V8" i="7" s="1"/>
  <c r="AA9" i="7"/>
  <c r="V9" i="7" s="1"/>
  <c r="AA20" i="7"/>
  <c r="V20" i="7" s="1"/>
  <c r="AA21" i="7"/>
  <c r="V21" i="7" s="1"/>
  <c r="Q19" i="25"/>
  <c r="R19" i="25" s="1"/>
  <c r="H8" i="25"/>
  <c r="Z30" i="7"/>
  <c r="AA30" i="7" s="1"/>
  <c r="V30" i="7" s="1"/>
  <c r="Z53" i="7"/>
  <c r="Z105" i="7"/>
  <c r="Z79" i="7" s="1"/>
  <c r="Z54" i="7"/>
  <c r="Z114" i="7"/>
  <c r="Z122" i="7" s="1"/>
  <c r="Z44" i="7"/>
  <c r="Z55" i="7" s="1"/>
  <c r="Z101" i="7" s="1"/>
  <c r="AA44" i="7"/>
  <c r="V44" i="7" s="1"/>
  <c r="Z32" i="7"/>
  <c r="AA32" i="7"/>
  <c r="V32" i="7" s="1"/>
  <c r="Z64" i="7"/>
  <c r="Z102" i="7"/>
  <c r="Z132" i="7"/>
  <c r="L21" i="25"/>
  <c r="H28" i="25"/>
  <c r="H16" i="25"/>
  <c r="P16" i="25" s="1"/>
  <c r="H13" i="25"/>
  <c r="P13" i="25" s="1"/>
  <c r="L26" i="25"/>
  <c r="L14" i="25"/>
  <c r="L17" i="25"/>
  <c r="Z40" i="7"/>
  <c r="AA40" i="7" s="1"/>
  <c r="V40" i="7" s="1"/>
  <c r="Z39" i="7"/>
  <c r="Z68" i="7" s="1"/>
  <c r="Z104" i="7" s="1"/>
  <c r="AA39" i="7"/>
  <c r="V39" i="7" s="1"/>
  <c r="Z31" i="7"/>
  <c r="AA31" i="7" s="1"/>
  <c r="V31" i="7" s="1"/>
  <c r="Z34" i="7"/>
  <c r="AA34" i="7" s="1"/>
  <c r="V34" i="7" s="1"/>
  <c r="Z41" i="7"/>
  <c r="AA41" i="7" s="1"/>
  <c r="V41" i="7" s="1"/>
  <c r="Z61" i="7"/>
  <c r="Z113" i="7" s="1"/>
  <c r="Z63" i="7"/>
  <c r="Z109" i="7"/>
  <c r="Z82" i="7" s="1"/>
  <c r="Z37" i="7"/>
  <c r="AA37" i="7"/>
  <c r="V37" i="7" s="1"/>
  <c r="Z57" i="7"/>
  <c r="Z99" i="7"/>
  <c r="Z77" i="7" s="1"/>
  <c r="E13" i="15"/>
  <c r="C2" i="15"/>
  <c r="C8" i="15"/>
  <c r="C14" i="15"/>
  <c r="C20" i="15"/>
  <c r="C26" i="15"/>
  <c r="C32" i="15"/>
  <c r="C62" i="15"/>
  <c r="C68" i="15"/>
  <c r="C74" i="15"/>
  <c r="C80" i="15"/>
  <c r="C86" i="15"/>
  <c r="C92" i="15"/>
  <c r="C3" i="15"/>
  <c r="C9" i="15"/>
  <c r="C15" i="15"/>
  <c r="C21" i="15"/>
  <c r="C27" i="15"/>
  <c r="C33" i="15"/>
  <c r="C63" i="15"/>
  <c r="C69" i="15"/>
  <c r="C75" i="15"/>
  <c r="C81" i="15"/>
  <c r="C87" i="15"/>
  <c r="C93" i="15"/>
  <c r="C4" i="15"/>
  <c r="C10" i="15"/>
  <c r="C16" i="15"/>
  <c r="C22" i="15"/>
  <c r="C28" i="15"/>
  <c r="C34" i="15"/>
  <c r="C64" i="15"/>
  <c r="C70" i="15"/>
  <c r="C76" i="15"/>
  <c r="C82" i="15"/>
  <c r="C88" i="15"/>
  <c r="C94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5" i="15"/>
  <c r="C11" i="15"/>
  <c r="C17" i="15"/>
  <c r="C23" i="15"/>
  <c r="C29" i="15"/>
  <c r="C35" i="15"/>
  <c r="C65" i="15"/>
  <c r="C71" i="15"/>
  <c r="C77" i="15"/>
  <c r="C83" i="15"/>
  <c r="C89" i="15"/>
  <c r="C95" i="15"/>
  <c r="C6" i="15"/>
  <c r="C12" i="15"/>
  <c r="C18" i="15"/>
  <c r="C24" i="15"/>
  <c r="C30" i="15"/>
  <c r="C36" i="15"/>
  <c r="C66" i="15"/>
  <c r="C72" i="15"/>
  <c r="C78" i="15"/>
  <c r="C84" i="15"/>
  <c r="C90" i="15"/>
  <c r="C96" i="15"/>
  <c r="C7" i="15"/>
  <c r="C13" i="15"/>
  <c r="C19" i="15"/>
  <c r="C25" i="15"/>
  <c r="C31" i="15"/>
  <c r="C37" i="15"/>
  <c r="C67" i="15"/>
  <c r="C73" i="15"/>
  <c r="C79" i="15"/>
  <c r="C85" i="15"/>
  <c r="C91" i="15"/>
  <c r="C97" i="15"/>
  <c r="I12" i="15"/>
  <c r="I18" i="15"/>
  <c r="I24" i="15"/>
  <c r="I30" i="15"/>
  <c r="I36" i="15"/>
  <c r="I66" i="15"/>
  <c r="I72" i="15"/>
  <c r="I78" i="15"/>
  <c r="I84" i="15"/>
  <c r="I90" i="15"/>
  <c r="I96" i="15"/>
  <c r="I6" i="15"/>
  <c r="I11" i="15"/>
  <c r="I17" i="15"/>
  <c r="I23" i="15"/>
  <c r="I29" i="15"/>
  <c r="I35" i="15"/>
  <c r="I65" i="15"/>
  <c r="I71" i="15"/>
  <c r="I77" i="15"/>
  <c r="I83" i="15"/>
  <c r="I89" i="15"/>
  <c r="I95" i="15"/>
  <c r="I5" i="15"/>
  <c r="I51" i="15"/>
  <c r="I52" i="15"/>
  <c r="I53" i="15"/>
  <c r="I54" i="15"/>
  <c r="I55" i="15"/>
  <c r="I56" i="15"/>
  <c r="I57" i="15"/>
  <c r="I58" i="15"/>
  <c r="I59" i="15"/>
  <c r="I60" i="15"/>
  <c r="I61" i="15"/>
  <c r="I50" i="15"/>
  <c r="I39" i="15"/>
  <c r="I40" i="15"/>
  <c r="I41" i="15"/>
  <c r="I42" i="15"/>
  <c r="I43" i="15"/>
  <c r="I44" i="15"/>
  <c r="I45" i="15"/>
  <c r="I46" i="15"/>
  <c r="I47" i="15"/>
  <c r="I48" i="15"/>
  <c r="I49" i="15"/>
  <c r="I38" i="15"/>
  <c r="I10" i="15"/>
  <c r="I16" i="15"/>
  <c r="I22" i="15"/>
  <c r="I28" i="15"/>
  <c r="I34" i="15"/>
  <c r="I64" i="15"/>
  <c r="I70" i="15"/>
  <c r="I76" i="15"/>
  <c r="I82" i="15"/>
  <c r="I88" i="15"/>
  <c r="I94" i="15"/>
  <c r="I4" i="15"/>
  <c r="I9" i="15"/>
  <c r="I15" i="15"/>
  <c r="I21" i="15"/>
  <c r="I27" i="15"/>
  <c r="I33" i="15"/>
  <c r="I63" i="15"/>
  <c r="I69" i="15"/>
  <c r="I75" i="15"/>
  <c r="I81" i="15"/>
  <c r="I87" i="15"/>
  <c r="I93" i="15"/>
  <c r="I3" i="15"/>
  <c r="B2" i="15"/>
  <c r="B3" i="15"/>
  <c r="B4" i="15"/>
  <c r="B38" i="15"/>
  <c r="B50" i="15"/>
  <c r="B5" i="15"/>
  <c r="B6" i="15"/>
  <c r="B7" i="15"/>
  <c r="B8" i="15"/>
  <c r="B9" i="15"/>
  <c r="B10" i="15"/>
  <c r="B39" i="15"/>
  <c r="B51" i="15"/>
  <c r="B11" i="15"/>
  <c r="B12" i="15"/>
  <c r="B13" i="15"/>
  <c r="B14" i="15"/>
  <c r="B15" i="15"/>
  <c r="B16" i="15"/>
  <c r="B40" i="15"/>
  <c r="B52" i="15"/>
  <c r="B17" i="15"/>
  <c r="B18" i="15"/>
  <c r="B19" i="15"/>
  <c r="B20" i="15"/>
  <c r="B21" i="15"/>
  <c r="B22" i="15"/>
  <c r="B41" i="15"/>
  <c r="B53" i="15"/>
  <c r="B23" i="15"/>
  <c r="B24" i="15"/>
  <c r="B25" i="15"/>
  <c r="B26" i="15"/>
  <c r="B27" i="15"/>
  <c r="B28" i="15"/>
  <c r="B42" i="15"/>
  <c r="B54" i="15"/>
  <c r="B29" i="15"/>
  <c r="B30" i="15"/>
  <c r="B31" i="15"/>
  <c r="B32" i="15"/>
  <c r="B33" i="15"/>
  <c r="B34" i="15"/>
  <c r="B43" i="15"/>
  <c r="B55" i="15"/>
  <c r="B35" i="15"/>
  <c r="B36" i="15"/>
  <c r="B37" i="15"/>
  <c r="B62" i="15"/>
  <c r="B63" i="15"/>
  <c r="B64" i="15"/>
  <c r="B44" i="15"/>
  <c r="B56" i="15"/>
  <c r="B65" i="15"/>
  <c r="B66" i="15"/>
  <c r="B67" i="15"/>
  <c r="B68" i="15"/>
  <c r="B69" i="15"/>
  <c r="B70" i="15"/>
  <c r="B45" i="15"/>
  <c r="B57" i="15"/>
  <c r="B71" i="15"/>
  <c r="B72" i="15"/>
  <c r="B73" i="15"/>
  <c r="B74" i="15"/>
  <c r="B75" i="15"/>
  <c r="B76" i="15"/>
  <c r="B46" i="15"/>
  <c r="B58" i="15"/>
  <c r="B77" i="15"/>
  <c r="B78" i="15"/>
  <c r="B79" i="15"/>
  <c r="B80" i="15"/>
  <c r="B81" i="15"/>
  <c r="B82" i="15"/>
  <c r="B47" i="15"/>
  <c r="B59" i="15"/>
  <c r="B83" i="15"/>
  <c r="B84" i="15"/>
  <c r="B85" i="15"/>
  <c r="B86" i="15"/>
  <c r="B87" i="15"/>
  <c r="B88" i="15"/>
  <c r="B48" i="15"/>
  <c r="B60" i="15"/>
  <c r="B89" i="15"/>
  <c r="B90" i="15"/>
  <c r="B91" i="15"/>
  <c r="B92" i="15"/>
  <c r="B93" i="15"/>
  <c r="B94" i="15"/>
  <c r="B49" i="15"/>
  <c r="B61" i="15"/>
  <c r="B95" i="15"/>
  <c r="B96" i="15"/>
  <c r="B97" i="15"/>
  <c r="E49" i="15"/>
  <c r="E41" i="15"/>
  <c r="E45" i="15"/>
  <c r="G45" i="15"/>
  <c r="H45" i="15"/>
  <c r="E43" i="15"/>
  <c r="E38" i="15"/>
  <c r="E47" i="15"/>
  <c r="E40" i="15"/>
  <c r="F40" i="15"/>
  <c r="E44" i="15"/>
  <c r="E42" i="15"/>
  <c r="E46" i="15"/>
  <c r="F46" i="15"/>
  <c r="E48" i="15"/>
  <c r="F48" i="15"/>
  <c r="E39" i="15"/>
  <c r="E58" i="15"/>
  <c r="G58" i="15"/>
  <c r="H58" i="15"/>
  <c r="E51" i="15"/>
  <c r="F51" i="15"/>
  <c r="E50" i="15"/>
  <c r="G50" i="15"/>
  <c r="H50" i="15"/>
  <c r="E55" i="15"/>
  <c r="G55" i="15"/>
  <c r="H55" i="15"/>
  <c r="E61" i="15"/>
  <c r="F61" i="15"/>
  <c r="E59" i="15"/>
  <c r="G59" i="15"/>
  <c r="H59" i="15"/>
  <c r="E52" i="15"/>
  <c r="G52" i="15"/>
  <c r="H52" i="15"/>
  <c r="E57" i="15"/>
  <c r="F57" i="15"/>
  <c r="E60" i="15"/>
  <c r="G60" i="15"/>
  <c r="H60" i="15"/>
  <c r="E56" i="15"/>
  <c r="F56" i="15"/>
  <c r="E54" i="15"/>
  <c r="G54" i="15"/>
  <c r="H54" i="15"/>
  <c r="E53" i="15"/>
  <c r="F53" i="15"/>
  <c r="F52" i="15"/>
  <c r="G41" i="15"/>
  <c r="H41" i="15"/>
  <c r="F41" i="15"/>
  <c r="F47" i="15"/>
  <c r="G47" i="15"/>
  <c r="H47" i="15"/>
  <c r="F44" i="15"/>
  <c r="G44" i="15"/>
  <c r="H44" i="15"/>
  <c r="G48" i="15"/>
  <c r="H48" i="15"/>
  <c r="F45" i="15"/>
  <c r="F49" i="15"/>
  <c r="G49" i="15"/>
  <c r="H49" i="15"/>
  <c r="F43" i="15"/>
  <c r="G43" i="15"/>
  <c r="H43" i="15"/>
  <c r="F42" i="15"/>
  <c r="G42" i="15"/>
  <c r="H42" i="15"/>
  <c r="F38" i="15"/>
  <c r="G38" i="15"/>
  <c r="H38" i="15"/>
  <c r="F39" i="15"/>
  <c r="G39" i="15"/>
  <c r="H39" i="15"/>
  <c r="G61" i="15"/>
  <c r="H61" i="15"/>
  <c r="F58" i="15"/>
  <c r="G51" i="15"/>
  <c r="H51" i="15"/>
  <c r="F60" i="15"/>
  <c r="F54" i="15"/>
  <c r="F50" i="15"/>
  <c r="E83" i="15"/>
  <c r="G83" i="15"/>
  <c r="H83" i="15"/>
  <c r="E77" i="15"/>
  <c r="F77" i="15"/>
  <c r="E5" i="15"/>
  <c r="G5" i="15"/>
  <c r="H5" i="15"/>
  <c r="E35" i="15"/>
  <c r="G35" i="15"/>
  <c r="H35" i="15"/>
  <c r="E89" i="15"/>
  <c r="F89" i="15"/>
  <c r="E71" i="15"/>
  <c r="F71" i="15"/>
  <c r="E23" i="15"/>
  <c r="G23" i="15"/>
  <c r="H23" i="15"/>
  <c r="E95" i="15"/>
  <c r="G95" i="15"/>
  <c r="H95" i="15"/>
  <c r="E17" i="15"/>
  <c r="G17" i="15"/>
  <c r="H17" i="15"/>
  <c r="E65" i="15"/>
  <c r="F65" i="15"/>
  <c r="E11" i="15"/>
  <c r="G11" i="15"/>
  <c r="H11" i="15"/>
  <c r="E29" i="15"/>
  <c r="G29" i="15"/>
  <c r="H29" i="15"/>
  <c r="E82" i="15"/>
  <c r="F82" i="15"/>
  <c r="E70" i="15"/>
  <c r="F70" i="15"/>
  <c r="E88" i="15"/>
  <c r="F88" i="15"/>
  <c r="E64" i="15"/>
  <c r="F64" i="15"/>
  <c r="E16" i="15"/>
  <c r="F16" i="15"/>
  <c r="E94" i="15"/>
  <c r="F94" i="15"/>
  <c r="E34" i="15"/>
  <c r="F34" i="15"/>
  <c r="E4" i="15"/>
  <c r="F4" i="15"/>
  <c r="E76" i="15"/>
  <c r="F76" i="15"/>
  <c r="E28" i="15"/>
  <c r="F28" i="15"/>
  <c r="E10" i="15"/>
  <c r="F10" i="15"/>
  <c r="E22" i="15"/>
  <c r="F22" i="15"/>
  <c r="E68" i="15"/>
  <c r="G68" i="15"/>
  <c r="H68" i="15"/>
  <c r="E74" i="15"/>
  <c r="E14" i="15"/>
  <c r="G14" i="15"/>
  <c r="H14" i="15"/>
  <c r="E86" i="15"/>
  <c r="G86" i="15"/>
  <c r="H86" i="15"/>
  <c r="E2" i="15"/>
  <c r="G2" i="15"/>
  <c r="H2" i="15"/>
  <c r="E26" i="15"/>
  <c r="G26" i="15"/>
  <c r="H26" i="15"/>
  <c r="E80" i="15"/>
  <c r="G80" i="15"/>
  <c r="H80" i="15"/>
  <c r="E62" i="15"/>
  <c r="F62" i="15"/>
  <c r="E32" i="15"/>
  <c r="G32" i="15"/>
  <c r="H32" i="15"/>
  <c r="E20" i="15"/>
  <c r="F20" i="15"/>
  <c r="E8" i="15"/>
  <c r="E92" i="15"/>
  <c r="G92" i="15"/>
  <c r="H92" i="15"/>
  <c r="E19" i="15"/>
  <c r="F19" i="15"/>
  <c r="E7" i="15"/>
  <c r="F7" i="15"/>
  <c r="E37" i="15"/>
  <c r="G37" i="15"/>
  <c r="H37" i="15"/>
  <c r="E31" i="15"/>
  <c r="F31" i="15"/>
  <c r="E36" i="15"/>
  <c r="G36" i="15"/>
  <c r="H36" i="15"/>
  <c r="E66" i="15"/>
  <c r="G66" i="15"/>
  <c r="H66" i="15"/>
  <c r="E96" i="15"/>
  <c r="F96" i="15"/>
  <c r="E84" i="15"/>
  <c r="F84" i="15"/>
  <c r="E12" i="15"/>
  <c r="F12" i="15"/>
  <c r="E90" i="15"/>
  <c r="G90" i="15"/>
  <c r="H90" i="15"/>
  <c r="E72" i="15"/>
  <c r="F72" i="15"/>
  <c r="E30" i="15"/>
  <c r="F30" i="15"/>
  <c r="E6" i="15"/>
  <c r="G6" i="15"/>
  <c r="H6" i="15"/>
  <c r="E24" i="15"/>
  <c r="G24" i="15"/>
  <c r="H24" i="15"/>
  <c r="E18" i="15"/>
  <c r="G18" i="15"/>
  <c r="H18" i="15"/>
  <c r="E78" i="15"/>
  <c r="G78" i="15"/>
  <c r="H78" i="15"/>
  <c r="F68" i="15"/>
  <c r="F83" i="15"/>
  <c r="G28" i="15"/>
  <c r="H28" i="15"/>
  <c r="F17" i="15"/>
  <c r="G34" i="15"/>
  <c r="H34" i="15"/>
  <c r="G22" i="15"/>
  <c r="H22" i="15"/>
  <c r="F2" i="15"/>
  <c r="G76" i="15"/>
  <c r="H76" i="15"/>
  <c r="G62" i="15"/>
  <c r="H62" i="15"/>
  <c r="G70" i="15"/>
  <c r="H70" i="15"/>
  <c r="G16" i="15"/>
  <c r="H16" i="15"/>
  <c r="G88" i="15"/>
  <c r="H88" i="15"/>
  <c r="G31" i="15"/>
  <c r="H31" i="15"/>
  <c r="G12" i="15"/>
  <c r="H12" i="15"/>
  <c r="F90" i="15"/>
  <c r="F24" i="15"/>
  <c r="G89" i="15"/>
  <c r="H89" i="15"/>
  <c r="F11" i="15"/>
  <c r="F23" i="15"/>
  <c r="F5" i="15"/>
  <c r="G10" i="15"/>
  <c r="H10" i="15"/>
  <c r="G82" i="15"/>
  <c r="H82" i="15"/>
  <c r="G96" i="15"/>
  <c r="H96" i="15"/>
  <c r="F78" i="15"/>
  <c r="F66" i="15"/>
  <c r="G84" i="15"/>
  <c r="H84" i="15"/>
  <c r="G30" i="15"/>
  <c r="H30" i="15"/>
  <c r="E3" i="15"/>
  <c r="G3" i="15"/>
  <c r="H3" i="15"/>
  <c r="E15" i="15"/>
  <c r="G15" i="15"/>
  <c r="H15" i="15"/>
  <c r="E27" i="15"/>
  <c r="G27" i="15"/>
  <c r="H27" i="15"/>
  <c r="E33" i="15"/>
  <c r="F33" i="15"/>
  <c r="F6" i="15"/>
  <c r="G53" i="15"/>
  <c r="H53" i="15"/>
  <c r="G65" i="15"/>
  <c r="H65" i="15"/>
  <c r="F29" i="15"/>
  <c r="G94" i="15"/>
  <c r="H94" i="15"/>
  <c r="F92" i="15"/>
  <c r="F95" i="15"/>
  <c r="F35" i="15"/>
  <c r="G4" i="15"/>
  <c r="H4" i="15"/>
  <c r="F59" i="15"/>
  <c r="G40" i="15"/>
  <c r="H40" i="15"/>
  <c r="G46" i="15"/>
  <c r="H46" i="15"/>
  <c r="F14" i="15"/>
  <c r="F36" i="15"/>
  <c r="G56" i="15"/>
  <c r="H56" i="15"/>
  <c r="F18" i="15"/>
  <c r="G71" i="15"/>
  <c r="H71" i="15"/>
  <c r="G72" i="15"/>
  <c r="H72" i="15"/>
  <c r="G64" i="15"/>
  <c r="H64" i="15"/>
  <c r="G77" i="15"/>
  <c r="H77" i="15"/>
  <c r="G57" i="15"/>
  <c r="H57" i="15"/>
  <c r="F55" i="15"/>
  <c r="F80" i="15"/>
  <c r="G19" i="15"/>
  <c r="H19" i="15"/>
  <c r="F32" i="15"/>
  <c r="F86" i="15"/>
  <c r="F26" i="15"/>
  <c r="F3" i="15"/>
  <c r="E97" i="15"/>
  <c r="F37" i="15"/>
  <c r="E85" i="15"/>
  <c r="F85" i="15"/>
  <c r="E25" i="15"/>
  <c r="F25" i="15"/>
  <c r="E91" i="15"/>
  <c r="F91" i="15"/>
  <c r="G20" i="15"/>
  <c r="H20" i="15"/>
  <c r="G7" i="15"/>
  <c r="H7" i="15"/>
  <c r="E75" i="15"/>
  <c r="E69" i="15"/>
  <c r="G33" i="15"/>
  <c r="H33" i="15"/>
  <c r="E93" i="15"/>
  <c r="F15" i="15"/>
  <c r="F74" i="15"/>
  <c r="G74" i="15"/>
  <c r="H74" i="15"/>
  <c r="E73" i="15"/>
  <c r="G13" i="15"/>
  <c r="H13" i="15"/>
  <c r="F13" i="15"/>
  <c r="G8" i="15"/>
  <c r="H8" i="15"/>
  <c r="F8" i="15"/>
  <c r="F27" i="15"/>
  <c r="G91" i="15"/>
  <c r="H91" i="15"/>
  <c r="G85" i="15"/>
  <c r="H85" i="15"/>
  <c r="E21" i="15"/>
  <c r="F21" i="15"/>
  <c r="G25" i="15"/>
  <c r="H25" i="15"/>
  <c r="E81" i="15"/>
  <c r="F81" i="15"/>
  <c r="E67" i="15"/>
  <c r="G67" i="15"/>
  <c r="H67" i="15"/>
  <c r="F97" i="15"/>
  <c r="G97" i="15"/>
  <c r="H97" i="15"/>
  <c r="E79" i="15"/>
  <c r="E9" i="15"/>
  <c r="E63" i="15"/>
  <c r="E87" i="15"/>
  <c r="G69" i="15"/>
  <c r="H69" i="15"/>
  <c r="F69" i="15"/>
  <c r="F75" i="15"/>
  <c r="G75" i="15"/>
  <c r="H75" i="15"/>
  <c r="G93" i="15"/>
  <c r="H93" i="15"/>
  <c r="F93" i="15"/>
  <c r="G73" i="15"/>
  <c r="H73" i="15"/>
  <c r="F73" i="15"/>
  <c r="G81" i="15"/>
  <c r="H81" i="15"/>
  <c r="G21" i="15"/>
  <c r="H21" i="15"/>
  <c r="F67" i="15"/>
  <c r="G79" i="15"/>
  <c r="H79" i="15"/>
  <c r="F79" i="15"/>
  <c r="G87" i="15"/>
  <c r="H87" i="15"/>
  <c r="F87" i="15"/>
  <c r="G9" i="15"/>
  <c r="H9" i="15"/>
  <c r="F9" i="15"/>
  <c r="G63" i="15"/>
  <c r="H63" i="15"/>
  <c r="F63" i="15"/>
  <c r="Z36" i="7"/>
  <c r="Z56" i="7" s="1"/>
  <c r="Z110" i="7" s="1"/>
  <c r="AA36" i="7"/>
  <c r="V36" i="7" s="1"/>
  <c r="Z90" i="7"/>
  <c r="Z89" i="7" l="1"/>
  <c r="Z128" i="7"/>
  <c r="Z126" i="7"/>
  <c r="Z92" i="7"/>
  <c r="AA42" i="7"/>
  <c r="V42" i="7" s="1"/>
  <c r="Z62" i="7"/>
  <c r="Z106" i="7" s="1"/>
  <c r="Z134" i="7"/>
  <c r="Z85" i="7"/>
  <c r="AA43" i="7"/>
  <c r="V43" i="7" s="1"/>
  <c r="Z60" i="7"/>
  <c r="Z112" i="7" s="1"/>
  <c r="AA33" i="7"/>
  <c r="V33" i="7" s="1"/>
  <c r="Z66" i="7"/>
  <c r="Z100" i="7" s="1"/>
  <c r="Z59" i="7"/>
  <c r="Z103" i="7" s="1"/>
  <c r="AA35" i="7"/>
  <c r="V35" i="7" s="1"/>
  <c r="Z80" i="7"/>
  <c r="Z125" i="7"/>
  <c r="Z127" i="7"/>
  <c r="Z81" i="7"/>
  <c r="Z131" i="7"/>
  <c r="Z124" i="7"/>
  <c r="Z29" i="7"/>
  <c r="AA29" i="7" s="1"/>
  <c r="V29" i="7" s="1"/>
  <c r="Z87" i="7"/>
  <c r="Z130" i="7"/>
  <c r="Z65" i="7"/>
  <c r="Z107" i="7" s="1"/>
  <c r="Z67" i="7"/>
  <c r="Z111" i="7" s="1"/>
  <c r="P21" i="25"/>
  <c r="P22" i="25"/>
  <c r="P17" i="25"/>
  <c r="H17" i="25"/>
  <c r="H15" i="25"/>
  <c r="P15" i="25" s="1"/>
  <c r="H23" i="25"/>
  <c r="P23" i="25" s="1"/>
  <c r="H14" i="25"/>
  <c r="P14" i="25" s="1"/>
  <c r="H26" i="25"/>
  <c r="P26" i="25" s="1"/>
  <c r="H18" i="25"/>
  <c r="P18" i="25" s="1"/>
  <c r="Q21" i="25"/>
  <c r="R21" i="25" s="1"/>
  <c r="Q20" i="25"/>
  <c r="R20" i="25" s="1"/>
  <c r="Q24" i="25"/>
  <c r="R24" i="25" s="1"/>
  <c r="Q16" i="25"/>
  <c r="R16" i="25" s="1"/>
  <c r="Q23" i="25"/>
  <c r="R23" i="25" s="1"/>
  <c r="Q22" i="25"/>
  <c r="R22" i="25" s="1"/>
  <c r="Q15" i="25"/>
  <c r="R15" i="25" s="1"/>
  <c r="L27" i="25"/>
  <c r="Q27" i="25"/>
  <c r="R27" i="25" s="1"/>
  <c r="L28" i="25"/>
  <c r="L24" i="25"/>
  <c r="L19" i="25"/>
  <c r="H25" i="25"/>
  <c r="P25" i="25" s="1"/>
  <c r="Z78" i="7" l="1"/>
  <c r="Z133" i="7"/>
  <c r="Z91" i="7"/>
  <c r="Z123" i="7"/>
  <c r="Z88" i="7"/>
  <c r="Z121" i="7"/>
  <c r="Z86" i="7"/>
  <c r="Z129" i="7"/>
  <c r="Z84" i="7"/>
  <c r="Z135" i="7"/>
  <c r="Z83" i="7"/>
  <c r="Z136" i="7"/>
</calcChain>
</file>

<file path=xl/sharedStrings.xml><?xml version="1.0" encoding="utf-8"?>
<sst xmlns="http://schemas.openxmlformats.org/spreadsheetml/2006/main" count="683" uniqueCount="203">
  <si>
    <t>Trumbo Cup</t>
  </si>
  <si>
    <t>Team</t>
  </si>
  <si>
    <t>IRISH
Rumble</t>
  </si>
  <si>
    <t>ERADO</t>
  </si>
  <si>
    <t>2Man -Single (1)</t>
  </si>
  <si>
    <t>2Man -Single (2)</t>
  </si>
  <si>
    <t>2Man -Single (3)</t>
  </si>
  <si>
    <t>Total 
Points</t>
  </si>
  <si>
    <t>Purple Team</t>
  </si>
  <si>
    <t>White Team</t>
  </si>
  <si>
    <t>Gray Team</t>
  </si>
  <si>
    <t>Blue Team</t>
  </si>
  <si>
    <t>Total</t>
  </si>
  <si>
    <t>Gisty Belt</t>
  </si>
  <si>
    <t>Name</t>
  </si>
  <si>
    <t>Round 1 Gross</t>
  </si>
  <si>
    <t>Round 1 Net</t>
  </si>
  <si>
    <t>Round 1 
Rank</t>
  </si>
  <si>
    <t>Round 2 Gross</t>
  </si>
  <si>
    <t>Round 2 Net</t>
  </si>
  <si>
    <t>Round 2 Total</t>
  </si>
  <si>
    <t>Round 2  
Rank</t>
  </si>
  <si>
    <t>Round 3 Gross</t>
  </si>
  <si>
    <t>Round 3 Net</t>
  </si>
  <si>
    <t>Round 3 Total</t>
  </si>
  <si>
    <t>Round 3  
Rank</t>
  </si>
  <si>
    <t>Round 4 Gross</t>
  </si>
  <si>
    <t>Round 4 Net</t>
  </si>
  <si>
    <t>Round 4 Total</t>
  </si>
  <si>
    <t>Total
Net</t>
  </si>
  <si>
    <t>To Par</t>
  </si>
  <si>
    <t>Final Results</t>
  </si>
  <si>
    <t>Elliott Coffin</t>
  </si>
  <si>
    <t>Matt Yokley</t>
  </si>
  <si>
    <t>Dave Collie</t>
  </si>
  <si>
    <t>Dane Sharp</t>
  </si>
  <si>
    <t>Nick Sellers</t>
  </si>
  <si>
    <t>Ben McCullar</t>
  </si>
  <si>
    <t>Danny Birdsall</t>
  </si>
  <si>
    <t>James Wharton</t>
  </si>
  <si>
    <t>Matt Trumbo</t>
  </si>
  <si>
    <t>Rob Craig</t>
  </si>
  <si>
    <t>Bryan Gist</t>
  </si>
  <si>
    <t>Mike Hibbs</t>
  </si>
  <si>
    <t>Bill Edwards</t>
  </si>
  <si>
    <t>Jeremy Jones</t>
  </si>
  <si>
    <t>Jason Powers</t>
  </si>
  <si>
    <t>Trey Liebenrood</t>
  </si>
  <si>
    <t>Irish Rumble</t>
  </si>
  <si>
    <t>Blue Tees</t>
  </si>
  <si>
    <t>CR</t>
  </si>
  <si>
    <t>SLOPE</t>
  </si>
  <si>
    <t>YARDS</t>
  </si>
  <si>
    <t>Lawsonia (Links)</t>
  </si>
  <si>
    <t>Tee Times
 &amp; 
Matches</t>
  </si>
  <si>
    <t>handicap</t>
  </si>
  <si>
    <t>Hole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</si>
  <si>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</si>
  <si>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</si>
  <si>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</si>
  <si>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</si>
  <si>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</si>
  <si>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</si>
  <si>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</si>
  <si>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</si>
  <si>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</si>
  <si>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</si>
  <si>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</si>
  <si>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</si>
  <si>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</si>
  <si>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</si>
  <si>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</si>
  <si>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</si>
  <si>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</si>
  <si>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</si>
  <si>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Gross</t>
  </si>
  <si>
    <t>Net</t>
  </si>
  <si>
    <t>Total Team Strokes</t>
  </si>
  <si>
    <t>Index</t>
  </si>
  <si>
    <t>Course HCP</t>
  </si>
  <si>
    <t>Score Keeper</t>
  </si>
  <si>
    <t>Game Score</t>
  </si>
  <si>
    <t>Cup Points</t>
  </si>
  <si>
    <t>12:20PM</t>
  </si>
  <si>
    <t>Trumbo</t>
  </si>
  <si>
    <t>12:30PM</t>
  </si>
  <si>
    <t>Liebenrood</t>
  </si>
  <si>
    <t>12:40PM</t>
  </si>
  <si>
    <t>Birdsall</t>
  </si>
  <si>
    <t>12:50PM</t>
  </si>
  <si>
    <t>Yokley</t>
  </si>
  <si>
    <t>Erado</t>
  </si>
  <si>
    <t>Black Tees</t>
  </si>
  <si>
    <t>Sand Valley</t>
  </si>
  <si>
    <t>9:00AM</t>
  </si>
  <si>
    <t>Sharp</t>
  </si>
  <si>
    <t>-</t>
  </si>
  <si>
    <t>9:10AM</t>
  </si>
  <si>
    <t>9:20AM</t>
  </si>
  <si>
    <t>Coffin</t>
  </si>
  <si>
    <t>9:30AM</t>
  </si>
  <si>
    <t>Better Ball / Singles Matches</t>
  </si>
  <si>
    <t>Mammoth Dunes</t>
  </si>
  <si>
    <t>Singles Net Strokes</t>
  </si>
  <si>
    <t>3:05PM</t>
  </si>
  <si>
    <t>3:15PM</t>
  </si>
  <si>
    <t>3:25PM</t>
  </si>
  <si>
    <t>3:35PM</t>
  </si>
  <si>
    <t>Hibbs</t>
  </si>
  <si>
    <t>Navy Tees</t>
  </si>
  <si>
    <t>The Lido</t>
  </si>
  <si>
    <t>10:00AM</t>
  </si>
  <si>
    <t>10:10AM</t>
  </si>
  <si>
    <t>10:20AM</t>
  </si>
  <si>
    <t>10:30AM</t>
  </si>
  <si>
    <t>Sedge Valley</t>
  </si>
  <si>
    <t>10:18AM</t>
  </si>
  <si>
    <t>10:42AM</t>
  </si>
  <si>
    <t>10:54AM</t>
  </si>
  <si>
    <t>Craig</t>
  </si>
  <si>
    <r>
      <t xml:space="preserve">Individual Championship Final Round </t>
    </r>
    <r>
      <rPr>
        <b/>
        <sz val="11"/>
        <color theme="4"/>
        <rFont val="Calibri"/>
        <family val="2"/>
        <scheme val="minor"/>
      </rPr>
      <t>*Pairings are dictated by standings going into final round</t>
    </r>
  </si>
  <si>
    <r>
      <t xml:space="preserve">Black / </t>
    </r>
    <r>
      <rPr>
        <b/>
        <sz val="11"/>
        <color theme="4"/>
        <rFont val="Calibri"/>
        <family val="2"/>
        <scheme val="minor"/>
      </rPr>
      <t>Blue</t>
    </r>
    <r>
      <rPr>
        <b/>
        <sz val="11"/>
        <rFont val="Calibri"/>
        <family val="2"/>
        <scheme val="minor"/>
      </rPr>
      <t xml:space="preserve"> Combo Tees</t>
    </r>
  </si>
  <si>
    <t>SentryWorld</t>
  </si>
  <si>
    <t>Stableford Strokes</t>
  </si>
  <si>
    <t>8:20AM
13th-16th</t>
  </si>
  <si>
    <t>8:40AM
9th-12th</t>
  </si>
  <si>
    <t>9:00AM
5th-8th</t>
  </si>
  <si>
    <t>9:20AM
1st-4th</t>
  </si>
  <si>
    <t>Seed</t>
  </si>
  <si>
    <t>GHIN Index or estimated HC (6/17)</t>
  </si>
  <si>
    <t>Lawsonia</t>
  </si>
  <si>
    <t>Course</t>
  </si>
  <si>
    <t>ratings</t>
  </si>
  <si>
    <t>6853/73.0/130/72</t>
  </si>
  <si>
    <t>6938/73.2/134/72</t>
  </si>
  <si>
    <t>6988/72.4/132/73</t>
  </si>
  <si>
    <t>7027/74.5/148/72</t>
  </si>
  <si>
    <t>5829/68.3/129/68</t>
  </si>
  <si>
    <t>6800/74.3/140/72</t>
  </si>
  <si>
    <t>low HC</t>
  </si>
  <si>
    <t>Purple</t>
  </si>
  <si>
    <t>A</t>
  </si>
  <si>
    <t>Elliott</t>
  </si>
  <si>
    <t>B</t>
  </si>
  <si>
    <t>Matt Y.</t>
  </si>
  <si>
    <t>Yoke</t>
  </si>
  <si>
    <t>C</t>
  </si>
  <si>
    <t>Dane</t>
  </si>
  <si>
    <t>D</t>
  </si>
  <si>
    <t>Dave C.</t>
  </si>
  <si>
    <t>Dave</t>
  </si>
  <si>
    <t>Black</t>
  </si>
  <si>
    <t>Nick</t>
  </si>
  <si>
    <t>Ben</t>
  </si>
  <si>
    <t>Danny</t>
  </si>
  <si>
    <t>James</t>
  </si>
  <si>
    <t>Gray</t>
  </si>
  <si>
    <t>Matt T.</t>
  </si>
  <si>
    <t>Matt</t>
  </si>
  <si>
    <t>Rob</t>
  </si>
  <si>
    <t>Bryan</t>
  </si>
  <si>
    <t>Mike</t>
  </si>
  <si>
    <t>White</t>
  </si>
  <si>
    <t>Bill</t>
  </si>
  <si>
    <t>Jeremy</t>
  </si>
  <si>
    <t>Jason</t>
  </si>
  <si>
    <t>Trey</t>
  </si>
  <si>
    <t>Round</t>
  </si>
  <si>
    <t>(Multiple Items)</t>
  </si>
  <si>
    <t>Sum of CupPts</t>
  </si>
  <si>
    <t>Column Labels</t>
  </si>
  <si>
    <t>Row Labels</t>
  </si>
  <si>
    <t>Billy Newsome</t>
  </si>
  <si>
    <t>Chris Webb</t>
  </si>
  <si>
    <t>Eric Newsome</t>
  </si>
  <si>
    <t>Ike Birdsall</t>
  </si>
  <si>
    <t>Grand Total</t>
  </si>
  <si>
    <t>EN</t>
  </si>
  <si>
    <t>MT</t>
  </si>
  <si>
    <t>#N/A</t>
  </si>
  <si>
    <t>DB</t>
  </si>
  <si>
    <t>TL</t>
  </si>
  <si>
    <t>AveGs</t>
  </si>
  <si>
    <t>TotGs:Par</t>
  </si>
  <si>
    <t>AveNt</t>
  </si>
  <si>
    <t>TotNt:Par</t>
  </si>
  <si>
    <t>Player</t>
  </si>
  <si>
    <t>Gs2PAR</t>
  </si>
  <si>
    <t>Nt2PAR</t>
  </si>
  <si>
    <t>CupPts</t>
  </si>
  <si>
    <t>-5</t>
  </si>
  <si>
    <t>-9</t>
  </si>
  <si>
    <t>+3</t>
  </si>
  <si>
    <t>-7</t>
  </si>
  <si>
    <t>-8</t>
  </si>
  <si>
    <t>+1</t>
  </si>
  <si>
    <t>E</t>
  </si>
  <si>
    <t>-13</t>
  </si>
  <si>
    <t>-2</t>
  </si>
  <si>
    <t>-10</t>
  </si>
  <si>
    <t>-6</t>
  </si>
  <si>
    <t>0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</si>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</sst>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?/2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66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/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149967955565050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/>
      <top style="hair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2"/>
      </bottom>
      <diagonal/>
    </border>
    <border>
      <left style="thin">
        <color indexed="64"/>
      </left>
      <right style="thin">
        <color indexed="64"/>
      </right>
      <top style="dotted">
        <color theme="2"/>
      </top>
      <bottom style="dotted">
        <color theme="2"/>
      </bottom>
      <diagonal/>
    </border>
    <border>
      <left style="thin">
        <color indexed="64"/>
      </left>
      <right style="thin">
        <color indexed="64"/>
      </right>
      <top style="dotted">
        <color theme="2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14996795556505021"/>
      </right>
      <top/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indexed="64"/>
      </bottom>
      <diagonal/>
    </border>
    <border>
      <left style="hair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14996795556505021"/>
      </right>
      <top style="medium">
        <color indexed="64"/>
      </top>
      <bottom/>
      <diagonal/>
    </border>
    <border>
      <left style="hair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 style="hair">
        <color theme="0" tint="-0.14996795556505021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medium">
        <color indexed="64"/>
      </right>
      <top/>
      <bottom/>
      <diagonal/>
    </border>
    <border>
      <left/>
      <right style="hair">
        <color theme="0" tint="-0.1499679555650502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theme="0" tint="-0.14996795556505021"/>
      </right>
      <top style="hair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theme="0" tint="-0.14996795556505021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 style="medium">
        <color indexed="64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indexed="64"/>
      </right>
      <top style="hair">
        <color theme="0" tint="-0.1499679555650502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theme="0" tint="-0.1499679555650502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0" tint="-0.1499679555650502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indexed="64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/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3" xfId="0" applyFill="1" applyBorder="1"/>
    <xf numFmtId="164" fontId="0" fillId="0" borderId="0" xfId="0" applyNumberFormat="1"/>
    <xf numFmtId="0" fontId="2" fillId="0" borderId="0" xfId="0" applyFont="1"/>
    <xf numFmtId="0" fontId="9" fillId="9" borderId="39" xfId="0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6" fillId="0" borderId="0" xfId="0" applyFont="1"/>
    <xf numFmtId="0" fontId="11" fillId="0" borderId="0" xfId="0" applyFont="1"/>
    <xf numFmtId="0" fontId="9" fillId="9" borderId="61" xfId="0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75" xfId="0" applyFont="1" applyFill="1" applyBorder="1" applyAlignment="1">
      <alignment horizontal="center" vertical="center"/>
    </xf>
    <xf numFmtId="1" fontId="2" fillId="7" borderId="76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0" fontId="1" fillId="2" borderId="86" xfId="0" applyFont="1" applyFill="1" applyBorder="1" applyAlignment="1">
      <alignment vertical="center" wrapText="1"/>
    </xf>
    <xf numFmtId="0" fontId="2" fillId="5" borderId="2" xfId="0" applyFont="1" applyFill="1" applyBorder="1"/>
    <xf numFmtId="0" fontId="26" fillId="10" borderId="2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5" fillId="12" borderId="89" xfId="0" applyFont="1" applyFill="1" applyBorder="1" applyAlignment="1">
      <alignment horizontal="center" wrapText="1"/>
    </xf>
    <xf numFmtId="0" fontId="5" fillId="12" borderId="14" xfId="0" applyFont="1" applyFill="1" applyBorder="1" applyAlignment="1">
      <alignment horizontal="center" wrapText="1"/>
    </xf>
    <xf numFmtId="0" fontId="9" fillId="9" borderId="74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88" xfId="0" applyFont="1" applyFill="1" applyBorder="1" applyAlignment="1">
      <alignment horizontal="center" vertical="center"/>
    </xf>
    <xf numFmtId="0" fontId="9" fillId="9" borderId="87" xfId="0" applyFont="1" applyFill="1" applyBorder="1" applyAlignment="1">
      <alignment horizontal="center" vertical="center"/>
    </xf>
    <xf numFmtId="1" fontId="6" fillId="16" borderId="76" xfId="0" applyNumberFormat="1" applyFont="1" applyFill="1" applyBorder="1" applyAlignment="1">
      <alignment horizontal="center" vertical="center"/>
    </xf>
    <xf numFmtId="0" fontId="6" fillId="16" borderId="37" xfId="0" applyFont="1" applyFill="1" applyBorder="1"/>
    <xf numFmtId="0" fontId="6" fillId="16" borderId="45" xfId="0" applyFont="1" applyFill="1" applyBorder="1"/>
    <xf numFmtId="0" fontId="6" fillId="16" borderId="35" xfId="0" applyFont="1" applyFill="1" applyBorder="1"/>
    <xf numFmtId="0" fontId="6" fillId="16" borderId="57" xfId="0" applyFont="1" applyFill="1" applyBorder="1" applyAlignment="1">
      <alignment horizontal="center"/>
    </xf>
    <xf numFmtId="0" fontId="6" fillId="16" borderId="64" xfId="0" applyFont="1" applyFill="1" applyBorder="1" applyAlignment="1">
      <alignment horizontal="center" vertical="center"/>
    </xf>
    <xf numFmtId="0" fontId="6" fillId="16" borderId="51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9" fillId="9" borderId="49" xfId="0" applyFont="1" applyFill="1" applyBorder="1" applyAlignment="1">
      <alignment horizontal="center" vertical="center"/>
    </xf>
    <xf numFmtId="0" fontId="0" fillId="0" borderId="93" xfId="0" applyBorder="1"/>
    <xf numFmtId="0" fontId="9" fillId="9" borderId="6" xfId="0" applyFont="1" applyFill="1" applyBorder="1" applyAlignment="1">
      <alignment horizontal="center" vertical="center"/>
    </xf>
    <xf numFmtId="164" fontId="6" fillId="16" borderId="76" xfId="0" applyNumberFormat="1" applyFont="1" applyFill="1" applyBorder="1" applyAlignment="1">
      <alignment horizontal="center" vertical="center"/>
    </xf>
    <xf numFmtId="164" fontId="6" fillId="16" borderId="64" xfId="0" applyNumberFormat="1" applyFont="1" applyFill="1" applyBorder="1" applyAlignment="1">
      <alignment horizontal="center" vertical="center"/>
    </xf>
    <xf numFmtId="0" fontId="6" fillId="16" borderId="65" xfId="0" applyFont="1" applyFill="1" applyBorder="1" applyAlignment="1">
      <alignment horizontal="center" vertical="center"/>
    </xf>
    <xf numFmtId="164" fontId="6" fillId="16" borderId="77" xfId="0" applyNumberFormat="1" applyFont="1" applyFill="1" applyBorder="1" applyAlignment="1">
      <alignment horizontal="center" vertical="center"/>
    </xf>
    <xf numFmtId="0" fontId="8" fillId="18" borderId="45" xfId="0" applyFont="1" applyFill="1" applyBorder="1"/>
    <xf numFmtId="0" fontId="8" fillId="18" borderId="37" xfId="0" applyFont="1" applyFill="1" applyBorder="1"/>
    <xf numFmtId="0" fontId="8" fillId="18" borderId="35" xfId="0" applyFont="1" applyFill="1" applyBorder="1"/>
    <xf numFmtId="164" fontId="8" fillId="18" borderId="76" xfId="0" applyNumberFormat="1" applyFont="1" applyFill="1" applyBorder="1" applyAlignment="1">
      <alignment horizontal="center" vertical="center"/>
    </xf>
    <xf numFmtId="0" fontId="8" fillId="18" borderId="76" xfId="0" applyFont="1" applyFill="1" applyBorder="1" applyAlignment="1">
      <alignment horizontal="center" vertical="center"/>
    </xf>
    <xf numFmtId="164" fontId="8" fillId="18" borderId="64" xfId="0" applyNumberFormat="1" applyFont="1" applyFill="1" applyBorder="1" applyAlignment="1">
      <alignment horizontal="center" vertical="center"/>
    </xf>
    <xf numFmtId="0" fontId="8" fillId="18" borderId="64" xfId="0" applyFont="1" applyFill="1" applyBorder="1" applyAlignment="1">
      <alignment horizontal="center" vertical="center"/>
    </xf>
    <xf numFmtId="164" fontId="8" fillId="18" borderId="65" xfId="0" applyNumberFormat="1" applyFont="1" applyFill="1" applyBorder="1" applyAlignment="1">
      <alignment horizontal="center" vertical="center"/>
    </xf>
    <xf numFmtId="0" fontId="8" fillId="18" borderId="65" xfId="0" applyFont="1" applyFill="1" applyBorder="1" applyAlignment="1">
      <alignment horizontal="center" vertical="center"/>
    </xf>
    <xf numFmtId="164" fontId="8" fillId="18" borderId="78" xfId="0" applyNumberFormat="1" applyFont="1" applyFill="1" applyBorder="1" applyAlignment="1">
      <alignment horizontal="center" vertical="center"/>
    </xf>
    <xf numFmtId="1" fontId="8" fillId="18" borderId="64" xfId="0" applyNumberFormat="1" applyFont="1" applyFill="1" applyBorder="1" applyAlignment="1">
      <alignment horizontal="center" vertical="center"/>
    </xf>
    <xf numFmtId="1" fontId="6" fillId="16" borderId="64" xfId="0" applyNumberFormat="1" applyFont="1" applyFill="1" applyBorder="1" applyAlignment="1">
      <alignment horizontal="center" vertical="center"/>
    </xf>
    <xf numFmtId="1" fontId="6" fillId="16" borderId="57" xfId="0" applyNumberFormat="1" applyFont="1" applyFill="1" applyBorder="1" applyAlignment="1">
      <alignment horizontal="center"/>
    </xf>
    <xf numFmtId="0" fontId="8" fillId="18" borderId="51" xfId="0" applyFont="1" applyFill="1" applyBorder="1" applyAlignment="1">
      <alignment horizontal="center"/>
    </xf>
    <xf numFmtId="0" fontId="6" fillId="16" borderId="76" xfId="0" applyFont="1" applyFill="1" applyBorder="1"/>
    <xf numFmtId="0" fontId="6" fillId="16" borderId="64" xfId="0" applyFont="1" applyFill="1" applyBorder="1"/>
    <xf numFmtId="0" fontId="8" fillId="18" borderId="76" xfId="0" applyFont="1" applyFill="1" applyBorder="1"/>
    <xf numFmtId="0" fontId="8" fillId="18" borderId="64" xfId="0" applyFont="1" applyFill="1" applyBorder="1"/>
    <xf numFmtId="0" fontId="9" fillId="9" borderId="5" xfId="0" applyFont="1" applyFill="1" applyBorder="1" applyAlignment="1">
      <alignment horizontal="center" vertical="center"/>
    </xf>
    <xf numFmtId="0" fontId="8" fillId="18" borderId="52" xfId="0" applyFont="1" applyFill="1" applyBorder="1" applyAlignment="1">
      <alignment horizontal="center"/>
    </xf>
    <xf numFmtId="1" fontId="6" fillId="16" borderId="52" xfId="0" applyNumberFormat="1" applyFont="1" applyFill="1" applyBorder="1" applyAlignment="1">
      <alignment horizontal="center"/>
    </xf>
    <xf numFmtId="1" fontId="6" fillId="16" borderId="51" xfId="0" applyNumberFormat="1" applyFont="1" applyFill="1" applyBorder="1" applyAlignment="1">
      <alignment horizontal="center"/>
    </xf>
    <xf numFmtId="164" fontId="8" fillId="18" borderId="63" xfId="0" applyNumberFormat="1" applyFont="1" applyFill="1" applyBorder="1" applyAlignment="1">
      <alignment horizontal="center" vertical="center"/>
    </xf>
    <xf numFmtId="164" fontId="6" fillId="16" borderId="63" xfId="0" applyNumberFormat="1" applyFont="1" applyFill="1" applyBorder="1" applyAlignment="1">
      <alignment horizontal="center" vertical="center"/>
    </xf>
    <xf numFmtId="0" fontId="8" fillId="18" borderId="60" xfId="0" applyFont="1" applyFill="1" applyBorder="1" applyAlignment="1">
      <alignment horizontal="center"/>
    </xf>
    <xf numFmtId="0" fontId="8" fillId="18" borderId="65" xfId="0" applyFont="1" applyFill="1" applyBorder="1"/>
    <xf numFmtId="0" fontId="8" fillId="4" borderId="50" xfId="0" applyFont="1" applyFill="1" applyBorder="1" applyAlignment="1">
      <alignment horizontal="center"/>
    </xf>
    <xf numFmtId="0" fontId="18" fillId="2" borderId="9" xfId="0" applyFont="1" applyFill="1" applyBorder="1" applyAlignment="1">
      <alignment vertical="center"/>
    </xf>
    <xf numFmtId="0" fontId="14" fillId="11" borderId="27" xfId="0" applyFont="1" applyFill="1" applyBorder="1"/>
    <xf numFmtId="165" fontId="26" fillId="0" borderId="24" xfId="0" applyNumberFormat="1" applyFont="1" applyBorder="1"/>
    <xf numFmtId="165" fontId="26" fillId="0" borderId="3" xfId="0" applyNumberFormat="1" applyFont="1" applyBorder="1"/>
    <xf numFmtId="0" fontId="28" fillId="2" borderId="5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vertical="center" wrapText="1"/>
    </xf>
    <xf numFmtId="0" fontId="29" fillId="19" borderId="19" xfId="0" applyFont="1" applyFill="1" applyBorder="1" applyAlignment="1">
      <alignment horizontal="center" vertical="center" wrapText="1"/>
    </xf>
    <xf numFmtId="0" fontId="30" fillId="19" borderId="23" xfId="0" applyFont="1" applyFill="1" applyBorder="1" applyAlignment="1">
      <alignment vertical="center" wrapText="1"/>
    </xf>
    <xf numFmtId="0" fontId="2" fillId="17" borderId="2" xfId="0" applyFont="1" applyFill="1" applyBorder="1"/>
    <xf numFmtId="0" fontId="2" fillId="19" borderId="2" xfId="0" applyFont="1" applyFill="1" applyBorder="1"/>
    <xf numFmtId="0" fontId="29" fillId="20" borderId="19" xfId="0" applyFont="1" applyFill="1" applyBorder="1" applyAlignment="1">
      <alignment horizontal="center" vertical="center" wrapText="1"/>
    </xf>
    <xf numFmtId="0" fontId="30" fillId="20" borderId="23" xfId="0" applyFont="1" applyFill="1" applyBorder="1" applyAlignment="1">
      <alignment vertical="center" wrapText="1"/>
    </xf>
    <xf numFmtId="0" fontId="8" fillId="20" borderId="2" xfId="0" applyFont="1" applyFill="1" applyBorder="1" applyAlignment="1">
      <alignment horizontal="center" vertical="center"/>
    </xf>
    <xf numFmtId="0" fontId="29" fillId="21" borderId="19" xfId="0" applyFont="1" applyFill="1" applyBorder="1" applyAlignment="1">
      <alignment horizontal="center" vertical="center" wrapText="1"/>
    </xf>
    <xf numFmtId="0" fontId="30" fillId="21" borderId="23" xfId="0" applyFont="1" applyFill="1" applyBorder="1" applyAlignment="1">
      <alignment vertical="center" wrapText="1"/>
    </xf>
    <xf numFmtId="0" fontId="8" fillId="21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vertical="center" wrapText="1"/>
    </xf>
    <xf numFmtId="0" fontId="29" fillId="5" borderId="86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165" fontId="5" fillId="11" borderId="96" xfId="0" applyNumberFormat="1" applyFont="1" applyFill="1" applyBorder="1"/>
    <xf numFmtId="165" fontId="5" fillId="11" borderId="97" xfId="0" applyNumberFormat="1" applyFont="1" applyFill="1" applyBorder="1"/>
    <xf numFmtId="0" fontId="3" fillId="16" borderId="91" xfId="0" applyFont="1" applyFill="1" applyBorder="1"/>
    <xf numFmtId="0" fontId="7" fillId="16" borderId="6" xfId="0" applyFont="1" applyFill="1" applyBorder="1"/>
    <xf numFmtId="0" fontId="9" fillId="7" borderId="100" xfId="0" applyFont="1" applyFill="1" applyBorder="1" applyAlignment="1">
      <alignment horizontal="center" vertical="center"/>
    </xf>
    <xf numFmtId="0" fontId="9" fillId="7" borderId="101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9" fillId="7" borderId="102" xfId="0" applyFont="1" applyFill="1" applyBorder="1" applyAlignment="1">
      <alignment horizontal="center" vertical="center"/>
    </xf>
    <xf numFmtId="0" fontId="9" fillId="7" borderId="103" xfId="0" applyFont="1" applyFill="1" applyBorder="1" applyAlignment="1">
      <alignment horizontal="center" vertical="center"/>
    </xf>
    <xf numFmtId="0" fontId="6" fillId="14" borderId="72" xfId="0" applyFont="1" applyFill="1" applyBorder="1" applyAlignment="1">
      <alignment horizontal="center"/>
    </xf>
    <xf numFmtId="0" fontId="6" fillId="14" borderId="71" xfId="0" applyFont="1" applyFill="1" applyBorder="1" applyAlignment="1">
      <alignment horizontal="center"/>
    </xf>
    <xf numFmtId="0" fontId="6" fillId="3" borderId="37" xfId="0" applyFont="1" applyFill="1" applyBorder="1"/>
    <xf numFmtId="0" fontId="6" fillId="3" borderId="45" xfId="0" applyFont="1" applyFill="1" applyBorder="1"/>
    <xf numFmtId="0" fontId="6" fillId="3" borderId="35" xfId="0" applyFont="1" applyFill="1" applyBorder="1"/>
    <xf numFmtId="164" fontId="6" fillId="3" borderId="76" xfId="0" applyNumberFormat="1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164" fontId="6" fillId="3" borderId="64" xfId="0" applyNumberFormat="1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164" fontId="6" fillId="3" borderId="65" xfId="0" applyNumberFormat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6" fillId="3" borderId="64" xfId="0" applyFont="1" applyFill="1" applyBorder="1"/>
    <xf numFmtId="0" fontId="6" fillId="3" borderId="65" xfId="0" applyFont="1" applyFill="1" applyBorder="1"/>
    <xf numFmtId="0" fontId="7" fillId="22" borderId="9" xfId="0" applyFont="1" applyFill="1" applyBorder="1"/>
    <xf numFmtId="0" fontId="3" fillId="22" borderId="91" xfId="0" applyFont="1" applyFill="1" applyBorder="1"/>
    <xf numFmtId="0" fontId="6" fillId="3" borderId="7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07" xfId="0" applyFont="1" applyFill="1" applyBorder="1" applyAlignment="1">
      <alignment horizontal="center"/>
    </xf>
    <xf numFmtId="0" fontId="6" fillId="3" borderId="108" xfId="0" applyFont="1" applyFill="1" applyBorder="1" applyAlignment="1">
      <alignment horizontal="center"/>
    </xf>
    <xf numFmtId="0" fontId="6" fillId="3" borderId="10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06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11" borderId="67" xfId="0" applyFont="1" applyFill="1" applyBorder="1" applyAlignment="1">
      <alignment horizontal="center"/>
    </xf>
    <xf numFmtId="164" fontId="6" fillId="3" borderId="79" xfId="0" applyNumberFormat="1" applyFont="1" applyFill="1" applyBorder="1" applyAlignment="1">
      <alignment horizontal="center" vertical="center"/>
    </xf>
    <xf numFmtId="1" fontId="6" fillId="3" borderId="65" xfId="0" applyNumberFormat="1" applyFont="1" applyFill="1" applyBorder="1" applyAlignment="1">
      <alignment horizontal="center" vertical="center"/>
    </xf>
    <xf numFmtId="0" fontId="6" fillId="3" borderId="76" xfId="0" applyFont="1" applyFill="1" applyBorder="1"/>
    <xf numFmtId="0" fontId="6" fillId="3" borderId="57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 vertical="center"/>
    </xf>
    <xf numFmtId="0" fontId="8" fillId="7" borderId="37" xfId="0" applyFont="1" applyFill="1" applyBorder="1"/>
    <xf numFmtId="0" fontId="8" fillId="7" borderId="45" xfId="0" applyFont="1" applyFill="1" applyBorder="1"/>
    <xf numFmtId="0" fontId="8" fillId="7" borderId="35" xfId="0" applyFont="1" applyFill="1" applyBorder="1"/>
    <xf numFmtId="164" fontId="8" fillId="7" borderId="76" xfId="0" applyNumberFormat="1" applyFont="1" applyFill="1" applyBorder="1" applyAlignment="1">
      <alignment horizontal="center" vertical="center"/>
    </xf>
    <xf numFmtId="0" fontId="8" fillId="7" borderId="76" xfId="0" applyFont="1" applyFill="1" applyBorder="1" applyAlignment="1">
      <alignment horizontal="center" vertical="center"/>
    </xf>
    <xf numFmtId="164" fontId="8" fillId="7" borderId="64" xfId="0" applyNumberFormat="1" applyFont="1" applyFill="1" applyBorder="1" applyAlignment="1">
      <alignment horizontal="center" vertical="center"/>
    </xf>
    <xf numFmtId="164" fontId="8" fillId="7" borderId="78" xfId="0" applyNumberFormat="1" applyFont="1" applyFill="1" applyBorder="1" applyAlignment="1">
      <alignment horizontal="center" vertical="center"/>
    </xf>
    <xf numFmtId="1" fontId="8" fillId="7" borderId="64" xfId="0" applyNumberFormat="1" applyFont="1" applyFill="1" applyBorder="1" applyAlignment="1">
      <alignment horizontal="center" vertical="center"/>
    </xf>
    <xf numFmtId="0" fontId="8" fillId="7" borderId="76" xfId="0" applyFont="1" applyFill="1" applyBorder="1"/>
    <xf numFmtId="0" fontId="8" fillId="7" borderId="64" xfId="0" applyFont="1" applyFill="1" applyBorder="1"/>
    <xf numFmtId="0" fontId="8" fillId="7" borderId="57" xfId="0" applyFont="1" applyFill="1" applyBorder="1" applyAlignment="1">
      <alignment horizontal="center"/>
    </xf>
    <xf numFmtId="0" fontId="8" fillId="7" borderId="51" xfId="0" applyFont="1" applyFill="1" applyBorder="1" applyAlignment="1">
      <alignment horizontal="center"/>
    </xf>
    <xf numFmtId="0" fontId="8" fillId="7" borderId="65" xfId="0" applyFont="1" applyFill="1" applyBorder="1"/>
    <xf numFmtId="164" fontId="8" fillId="7" borderId="65" xfId="0" applyNumberFormat="1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/>
    </xf>
    <xf numFmtId="0" fontId="8" fillId="18" borderId="63" xfId="0" applyFont="1" applyFill="1" applyBorder="1"/>
    <xf numFmtId="0" fontId="9" fillId="9" borderId="12" xfId="0" applyFont="1" applyFill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55" xfId="0" applyFont="1" applyFill="1" applyBorder="1" applyAlignment="1">
      <alignment horizontal="right"/>
    </xf>
    <xf numFmtId="0" fontId="9" fillId="9" borderId="11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2" fillId="7" borderId="104" xfId="0" applyFont="1" applyFill="1" applyBorder="1" applyAlignment="1">
      <alignment horizontal="right"/>
    </xf>
    <xf numFmtId="0" fontId="2" fillId="7" borderId="119" xfId="0" applyFont="1" applyFill="1" applyBorder="1" applyAlignment="1">
      <alignment horizontal="center" vertical="center"/>
    </xf>
    <xf numFmtId="0" fontId="2" fillId="7" borderId="120" xfId="0" applyFont="1" applyFill="1" applyBorder="1" applyAlignment="1">
      <alignment horizontal="center" vertical="center"/>
    </xf>
    <xf numFmtId="0" fontId="2" fillId="7" borderId="121" xfId="0" applyFont="1" applyFill="1" applyBorder="1" applyAlignment="1">
      <alignment horizontal="center" vertical="center"/>
    </xf>
    <xf numFmtId="0" fontId="2" fillId="7" borderId="95" xfId="0" applyFont="1" applyFill="1" applyBorder="1" applyAlignment="1">
      <alignment horizontal="center" vertical="center"/>
    </xf>
    <xf numFmtId="0" fontId="9" fillId="9" borderId="122" xfId="0" applyFont="1" applyFill="1" applyBorder="1" applyAlignment="1">
      <alignment horizontal="right"/>
    </xf>
    <xf numFmtId="0" fontId="2" fillId="7" borderId="16" xfId="0" applyFont="1" applyFill="1" applyBorder="1" applyAlignment="1">
      <alignment horizontal="right"/>
    </xf>
    <xf numFmtId="0" fontId="9" fillId="9" borderId="123" xfId="0" applyFont="1" applyFill="1" applyBorder="1" applyAlignment="1">
      <alignment horizontal="right"/>
    </xf>
    <xf numFmtId="0" fontId="7" fillId="3" borderId="9" xfId="0" applyFont="1" applyFill="1" applyBorder="1"/>
    <xf numFmtId="0" fontId="18" fillId="7" borderId="9" xfId="0" applyFont="1" applyFill="1" applyBorder="1"/>
    <xf numFmtId="0" fontId="9" fillId="7" borderId="2" xfId="0" applyFont="1" applyFill="1" applyBorder="1"/>
    <xf numFmtId="0" fontId="3" fillId="3" borderId="91" xfId="0" applyFont="1" applyFill="1" applyBorder="1"/>
    <xf numFmtId="0" fontId="9" fillId="9" borderId="120" xfId="0" applyFont="1" applyFill="1" applyBorder="1" applyAlignment="1">
      <alignment horizontal="center" vertical="center"/>
    </xf>
    <xf numFmtId="164" fontId="6" fillId="16" borderId="65" xfId="0" applyNumberFormat="1" applyFont="1" applyFill="1" applyBorder="1" applyAlignment="1">
      <alignment horizontal="center" vertical="center"/>
    </xf>
    <xf numFmtId="0" fontId="8" fillId="7" borderId="63" xfId="0" applyFont="1" applyFill="1" applyBorder="1"/>
    <xf numFmtId="0" fontId="0" fillId="23" borderId="0" xfId="0" applyFill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164" fontId="1" fillId="7" borderId="50" xfId="0" applyNumberFormat="1" applyFont="1" applyFill="1" applyBorder="1" applyAlignment="1">
      <alignment horizontal="center"/>
    </xf>
    <xf numFmtId="164" fontId="1" fillId="6" borderId="50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6" fillId="26" borderId="71" xfId="0" applyFont="1" applyFill="1" applyBorder="1" applyAlignment="1">
      <alignment horizontal="center"/>
    </xf>
    <xf numFmtId="0" fontId="8" fillId="7" borderId="50" xfId="0" applyFont="1" applyFill="1" applyBorder="1" applyAlignment="1">
      <alignment horizontal="center"/>
    </xf>
    <xf numFmtId="0" fontId="6" fillId="15" borderId="50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9" fillId="18" borderId="28" xfId="0" applyFont="1" applyFill="1" applyBorder="1" applyAlignment="1">
      <alignment horizontal="center" vertical="center"/>
    </xf>
    <xf numFmtId="0" fontId="9" fillId="18" borderId="31" xfId="0" applyFont="1" applyFill="1" applyBorder="1" applyAlignment="1">
      <alignment horizontal="center" vertical="center"/>
    </xf>
    <xf numFmtId="0" fontId="9" fillId="18" borderId="100" xfId="0" applyFont="1" applyFill="1" applyBorder="1" applyAlignment="1">
      <alignment horizontal="center" vertical="center"/>
    </xf>
    <xf numFmtId="0" fontId="3" fillId="18" borderId="29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3" fillId="18" borderId="32" xfId="0" applyFont="1" applyFill="1" applyBorder="1" applyAlignment="1">
      <alignment horizontal="center" vertical="center"/>
    </xf>
    <xf numFmtId="0" fontId="9" fillId="18" borderId="32" xfId="0" applyFont="1" applyFill="1" applyBorder="1" applyAlignment="1">
      <alignment horizontal="center" vertical="center"/>
    </xf>
    <xf numFmtId="0" fontId="3" fillId="18" borderId="101" xfId="0" applyFont="1" applyFill="1" applyBorder="1" applyAlignment="1">
      <alignment horizontal="center" vertical="center"/>
    </xf>
    <xf numFmtId="0" fontId="9" fillId="18" borderId="101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42" xfId="0" applyFont="1" applyFill="1" applyBorder="1" applyAlignment="1">
      <alignment horizontal="center" vertical="center"/>
    </xf>
    <xf numFmtId="0" fontId="9" fillId="18" borderId="102" xfId="0" applyFont="1" applyFill="1" applyBorder="1" applyAlignment="1">
      <alignment horizontal="center" vertical="center"/>
    </xf>
    <xf numFmtId="0" fontId="9" fillId="14" borderId="31" xfId="0" applyFont="1" applyFill="1" applyBorder="1" applyAlignment="1">
      <alignment horizontal="center" vertical="center"/>
    </xf>
    <xf numFmtId="0" fontId="9" fillId="14" borderId="100" xfId="0" applyFont="1" applyFill="1" applyBorder="1" applyAlignment="1">
      <alignment horizontal="center" vertical="center"/>
    </xf>
    <xf numFmtId="0" fontId="9" fillId="14" borderId="32" xfId="0" applyFont="1" applyFill="1" applyBorder="1" applyAlignment="1">
      <alignment horizontal="center" vertical="center"/>
    </xf>
    <xf numFmtId="0" fontId="9" fillId="14" borderId="101" xfId="0" applyFont="1" applyFill="1" applyBorder="1" applyAlignment="1">
      <alignment horizontal="center" vertical="center"/>
    </xf>
    <xf numFmtId="0" fontId="9" fillId="14" borderId="42" xfId="0" applyFont="1" applyFill="1" applyBorder="1" applyAlignment="1">
      <alignment horizontal="center" vertical="center"/>
    </xf>
    <xf numFmtId="0" fontId="9" fillId="14" borderId="102" xfId="0" applyFont="1" applyFill="1" applyBorder="1" applyAlignment="1">
      <alignment horizontal="center" vertical="center"/>
    </xf>
    <xf numFmtId="0" fontId="9" fillId="14" borderId="10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9" fillId="3" borderId="10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10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0" xfId="0" applyFont="1" applyFill="1" applyBorder="1" applyAlignment="1">
      <alignment horizontal="center" vertical="center"/>
    </xf>
    <xf numFmtId="0" fontId="9" fillId="3" borderId="103" xfId="0" applyFont="1" applyFill="1" applyBorder="1" applyAlignment="1">
      <alignment horizontal="center" vertical="center"/>
    </xf>
    <xf numFmtId="0" fontId="3" fillId="16" borderId="32" xfId="0" applyFont="1" applyFill="1" applyBorder="1" applyAlignment="1">
      <alignment horizontal="center" vertical="center"/>
    </xf>
    <xf numFmtId="0" fontId="3" fillId="16" borderId="101" xfId="0" applyFont="1" applyFill="1" applyBorder="1" applyAlignment="1">
      <alignment horizontal="center" vertical="center"/>
    </xf>
    <xf numFmtId="0" fontId="9" fillId="16" borderId="42" xfId="0" applyFont="1" applyFill="1" applyBorder="1" applyAlignment="1">
      <alignment horizontal="center" vertical="center"/>
    </xf>
    <xf numFmtId="0" fontId="9" fillId="16" borderId="102" xfId="0" applyFont="1" applyFill="1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9" fillId="16" borderId="101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100" xfId="0" applyFont="1" applyFill="1" applyBorder="1" applyAlignment="1">
      <alignment horizontal="center" vertical="center"/>
    </xf>
    <xf numFmtId="0" fontId="3" fillId="16" borderId="29" xfId="0" applyFont="1" applyFill="1" applyBorder="1" applyAlignment="1">
      <alignment horizontal="center" vertical="center"/>
    </xf>
    <xf numFmtId="0" fontId="9" fillId="16" borderId="29" xfId="0" applyFont="1" applyFill="1" applyBorder="1" applyAlignment="1">
      <alignment horizontal="center" vertical="center"/>
    </xf>
    <xf numFmtId="0" fontId="9" fillId="16" borderId="47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9" fillId="16" borderId="48" xfId="0" applyFont="1" applyFill="1" applyBorder="1" applyAlignment="1">
      <alignment horizontal="center" vertical="center"/>
    </xf>
    <xf numFmtId="0" fontId="3" fillId="14" borderId="32" xfId="0" applyFont="1" applyFill="1" applyBorder="1" applyAlignment="1">
      <alignment horizontal="center" vertical="center"/>
    </xf>
    <xf numFmtId="0" fontId="9" fillId="14" borderId="48" xfId="0" applyFont="1" applyFill="1" applyBorder="1" applyAlignment="1">
      <alignment horizontal="center" vertical="center"/>
    </xf>
    <xf numFmtId="0" fontId="9" fillId="18" borderId="48" xfId="0" applyFont="1" applyFill="1" applyBorder="1" applyAlignment="1">
      <alignment horizontal="center" vertical="center"/>
    </xf>
    <xf numFmtId="0" fontId="9" fillId="14" borderId="29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 vertical="center"/>
    </xf>
    <xf numFmtId="164" fontId="8" fillId="7" borderId="63" xfId="0" applyNumberFormat="1" applyFont="1" applyFill="1" applyBorder="1" applyAlignment="1">
      <alignment horizontal="center" vertical="center"/>
    </xf>
    <xf numFmtId="0" fontId="8" fillId="7" borderId="52" xfId="0" applyFont="1" applyFill="1" applyBorder="1" applyAlignment="1">
      <alignment horizontal="center"/>
    </xf>
    <xf numFmtId="0" fontId="9" fillId="18" borderId="103" xfId="0" applyFont="1" applyFill="1" applyBorder="1" applyAlignment="1">
      <alignment horizontal="center" vertical="center"/>
    </xf>
    <xf numFmtId="0" fontId="3" fillId="14" borderId="101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18" borderId="47" xfId="0" applyFont="1" applyFill="1" applyBorder="1" applyAlignment="1">
      <alignment horizontal="center" vertical="center"/>
    </xf>
    <xf numFmtId="0" fontId="9" fillId="7" borderId="127" xfId="0" applyFont="1" applyFill="1" applyBorder="1" applyAlignment="1">
      <alignment horizontal="center" vertical="center"/>
    </xf>
    <xf numFmtId="0" fontId="3" fillId="7" borderId="128" xfId="0" applyFont="1" applyFill="1" applyBorder="1" applyAlignment="1">
      <alignment horizontal="center" vertical="center"/>
    </xf>
    <xf numFmtId="0" fontId="1" fillId="7" borderId="126" xfId="0" applyFont="1" applyFill="1" applyBorder="1" applyAlignment="1">
      <alignment horizontal="center" vertical="center"/>
    </xf>
    <xf numFmtId="0" fontId="9" fillId="7" borderId="91" xfId="0" applyFont="1" applyFill="1" applyBorder="1"/>
    <xf numFmtId="0" fontId="3" fillId="3" borderId="2" xfId="0" applyFont="1" applyFill="1" applyBorder="1"/>
    <xf numFmtId="0" fontId="3" fillId="22" borderId="2" xfId="0" applyFont="1" applyFill="1" applyBorder="1"/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5" fillId="11" borderId="9" xfId="0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165" fontId="14" fillId="11" borderId="98" xfId="0" applyNumberFormat="1" applyFont="1" applyFill="1" applyBorder="1" applyAlignment="1">
      <alignment horizontal="center"/>
    </xf>
    <xf numFmtId="165" fontId="14" fillId="11" borderId="99" xfId="0" applyNumberFormat="1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25" fillId="13" borderId="74" xfId="0" applyNumberFormat="1" applyFont="1" applyFill="1" applyBorder="1" applyAlignment="1">
      <alignment horizontal="center" vertical="center"/>
    </xf>
    <xf numFmtId="165" fontId="25" fillId="13" borderId="95" xfId="0" applyNumberFormat="1" applyFont="1" applyFill="1" applyBorder="1" applyAlignment="1">
      <alignment horizontal="center" vertical="center"/>
    </xf>
    <xf numFmtId="0" fontId="8" fillId="25" borderId="112" xfId="0" applyFont="1" applyFill="1" applyBorder="1" applyAlignment="1">
      <alignment horizontal="center" vertical="center"/>
    </xf>
    <xf numFmtId="0" fontId="8" fillId="25" borderId="113" xfId="0" applyFont="1" applyFill="1" applyBorder="1" applyAlignment="1">
      <alignment horizontal="center" vertical="center"/>
    </xf>
    <xf numFmtId="0" fontId="8" fillId="25" borderId="114" xfId="0" applyFont="1" applyFill="1" applyBorder="1" applyAlignment="1">
      <alignment horizontal="center" vertical="center"/>
    </xf>
    <xf numFmtId="0" fontId="8" fillId="25" borderId="115" xfId="0" applyFont="1" applyFill="1" applyBorder="1" applyAlignment="1">
      <alignment horizontal="center" vertical="center"/>
    </xf>
    <xf numFmtId="0" fontId="17" fillId="14" borderId="16" xfId="0" applyFont="1" applyFill="1" applyBorder="1" applyAlignment="1">
      <alignment horizontal="center"/>
    </xf>
    <xf numFmtId="0" fontId="17" fillId="14" borderId="17" xfId="0" applyFont="1" applyFill="1" applyBorder="1" applyAlignment="1">
      <alignment horizontal="center"/>
    </xf>
    <xf numFmtId="0" fontId="17" fillId="14" borderId="18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 wrapText="1"/>
    </xf>
    <xf numFmtId="0" fontId="3" fillId="14" borderId="11" xfId="0" applyFont="1" applyFill="1" applyBorder="1" applyAlignment="1">
      <alignment horizontal="center" wrapText="1"/>
    </xf>
    <xf numFmtId="0" fontId="3" fillId="14" borderId="13" xfId="0" applyFont="1" applyFill="1" applyBorder="1" applyAlignment="1">
      <alignment horizontal="center" wrapText="1"/>
    </xf>
    <xf numFmtId="0" fontId="17" fillId="11" borderId="16" xfId="0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17" fillId="11" borderId="18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wrapText="1"/>
    </xf>
    <xf numFmtId="0" fontId="3" fillId="11" borderId="11" xfId="0" applyFont="1" applyFill="1" applyBorder="1" applyAlignment="1">
      <alignment horizontal="center" wrapText="1"/>
    </xf>
    <xf numFmtId="0" fontId="3" fillId="11" borderId="13" xfId="0" applyFont="1" applyFill="1" applyBorder="1" applyAlignment="1">
      <alignment horizontal="center" wrapText="1"/>
    </xf>
    <xf numFmtId="0" fontId="27" fillId="7" borderId="16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/>
    </xf>
    <xf numFmtId="0" fontId="27" fillId="7" borderId="18" xfId="0" applyFont="1" applyFill="1" applyBorder="1" applyAlignment="1">
      <alignment horizontal="center"/>
    </xf>
    <xf numFmtId="0" fontId="9" fillId="7" borderId="53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55" xfId="0" applyFont="1" applyFill="1" applyBorder="1" applyAlignment="1">
      <alignment horizontal="center" wrapText="1"/>
    </xf>
    <xf numFmtId="0" fontId="8" fillId="25" borderId="111" xfId="0" applyFont="1" applyFill="1" applyBorder="1" applyAlignment="1">
      <alignment horizontal="center" vertical="center"/>
    </xf>
    <xf numFmtId="0" fontId="8" fillId="25" borderId="78" xfId="0" applyFont="1" applyFill="1" applyBorder="1" applyAlignment="1">
      <alignment horizontal="center" vertical="center"/>
    </xf>
    <xf numFmtId="0" fontId="8" fillId="25" borderId="77" xfId="0" applyFont="1" applyFill="1" applyBorder="1" applyAlignment="1">
      <alignment horizontal="center" vertical="center"/>
    </xf>
    <xf numFmtId="0" fontId="8" fillId="25" borderId="79" xfId="0" applyFont="1" applyFill="1" applyBorder="1" applyAlignment="1">
      <alignment horizontal="center" vertical="center"/>
    </xf>
    <xf numFmtId="0" fontId="8" fillId="24" borderId="76" xfId="0" applyFont="1" applyFill="1" applyBorder="1" applyAlignment="1">
      <alignment horizontal="center" vertical="center" wrapText="1"/>
    </xf>
    <xf numFmtId="0" fontId="8" fillId="24" borderId="64" xfId="0" applyFont="1" applyFill="1" applyBorder="1" applyAlignment="1">
      <alignment horizontal="center" vertical="center"/>
    </xf>
    <xf numFmtId="0" fontId="8" fillId="24" borderId="65" xfId="0" applyFont="1" applyFill="1" applyBorder="1" applyAlignment="1">
      <alignment horizontal="center" vertical="center"/>
    </xf>
    <xf numFmtId="0" fontId="8" fillId="24" borderId="70" xfId="0" applyFont="1" applyFill="1" applyBorder="1" applyAlignment="1">
      <alignment horizontal="center" vertical="center" wrapText="1"/>
    </xf>
    <xf numFmtId="0" fontId="8" fillId="24" borderId="54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7" fillId="24" borderId="16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49" fontId="21" fillId="4" borderId="53" xfId="0" applyNumberFormat="1" applyFont="1" applyFill="1" applyBorder="1" applyAlignment="1">
      <alignment horizontal="center" vertical="center"/>
    </xf>
    <xf numFmtId="49" fontId="21" fillId="4" borderId="36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49" fontId="21" fillId="0" borderId="68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8" fillId="24" borderId="54" xfId="0" applyFont="1" applyFill="1" applyBorder="1" applyAlignment="1">
      <alignment horizontal="center" vertical="center" wrapText="1"/>
    </xf>
    <xf numFmtId="0" fontId="8" fillId="24" borderId="5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8" fillId="24" borderId="53" xfId="0" applyFont="1" applyFill="1" applyBorder="1" applyAlignment="1">
      <alignment horizontal="center" vertical="center" wrapText="1"/>
    </xf>
    <xf numFmtId="0" fontId="8" fillId="25" borderId="116" xfId="0" applyFont="1" applyFill="1" applyBorder="1" applyAlignment="1">
      <alignment horizontal="center" vertical="center"/>
    </xf>
    <xf numFmtId="0" fontId="8" fillId="25" borderId="117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/>
    </xf>
    <xf numFmtId="0" fontId="9" fillId="9" borderId="94" xfId="0" applyFont="1" applyFill="1" applyBorder="1" applyAlignment="1">
      <alignment horizontal="center" vertical="center"/>
    </xf>
    <xf numFmtId="0" fontId="9" fillId="9" borderId="80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49" fontId="21" fillId="4" borderId="54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5" borderId="124" xfId="0" applyFont="1" applyFill="1" applyBorder="1" applyAlignment="1">
      <alignment horizontal="center" vertical="center"/>
    </xf>
    <xf numFmtId="0" fontId="8" fillId="25" borderId="12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164" fontId="2" fillId="7" borderId="56" xfId="0" applyNumberFormat="1" applyFont="1" applyFill="1" applyBorder="1" applyAlignment="1">
      <alignment horizontal="center" vertical="center"/>
    </xf>
    <xf numFmtId="164" fontId="2" fillId="7" borderId="57" xfId="0" applyNumberFormat="1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12" fontId="22" fillId="4" borderId="6" xfId="0" applyNumberFormat="1" applyFont="1" applyFill="1" applyBorder="1" applyAlignment="1">
      <alignment horizontal="left" vertical="center" indent="2"/>
    </xf>
    <xf numFmtId="12" fontId="22" fillId="4" borderId="8" xfId="0" applyNumberFormat="1" applyFont="1" applyFill="1" applyBorder="1" applyAlignment="1">
      <alignment horizontal="left" vertical="center" indent="2"/>
    </xf>
    <xf numFmtId="12" fontId="22" fillId="4" borderId="9" xfId="0" applyNumberFormat="1" applyFont="1" applyFill="1" applyBorder="1" applyAlignment="1">
      <alignment horizontal="left" vertical="center" indent="2"/>
    </xf>
    <xf numFmtId="12" fontId="22" fillId="4" borderId="11" xfId="0" applyNumberFormat="1" applyFont="1" applyFill="1" applyBorder="1" applyAlignment="1">
      <alignment horizontal="left" vertical="center" indent="2"/>
    </xf>
    <xf numFmtId="12" fontId="22" fillId="4" borderId="10" xfId="0" applyNumberFormat="1" applyFont="1" applyFill="1" applyBorder="1" applyAlignment="1">
      <alignment horizontal="left" vertical="center" indent="2"/>
    </xf>
    <xf numFmtId="12" fontId="22" fillId="4" borderId="13" xfId="0" applyNumberFormat="1" applyFont="1" applyFill="1" applyBorder="1" applyAlignment="1">
      <alignment horizontal="left" vertical="center" indent="2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0" fillId="7" borderId="8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84" xfId="0" applyFont="1" applyFill="1" applyBorder="1" applyAlignment="1">
      <alignment horizontal="center" vertical="center" wrapText="1"/>
    </xf>
    <xf numFmtId="0" fontId="8" fillId="7" borderId="110" xfId="0" applyFont="1" applyFill="1" applyBorder="1" applyAlignment="1">
      <alignment horizontal="center" vertical="center"/>
    </xf>
    <xf numFmtId="0" fontId="8" fillId="7" borderId="111" xfId="0" applyFont="1" applyFill="1" applyBorder="1" applyAlignment="1">
      <alignment horizontal="center" vertical="center"/>
    </xf>
    <xf numFmtId="0" fontId="8" fillId="7" borderId="112" xfId="0" applyFont="1" applyFill="1" applyBorder="1" applyAlignment="1">
      <alignment horizontal="center" vertical="center"/>
    </xf>
    <xf numFmtId="0" fontId="8" fillId="7" borderId="113" xfId="0" applyFont="1" applyFill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12" fontId="22" fillId="0" borderId="6" xfId="0" applyNumberFormat="1" applyFont="1" applyBorder="1" applyAlignment="1">
      <alignment horizontal="left" vertical="center" indent="2"/>
    </xf>
    <xf numFmtId="12" fontId="22" fillId="0" borderId="8" xfId="0" applyNumberFormat="1" applyFont="1" applyBorder="1" applyAlignment="1">
      <alignment horizontal="left" vertical="center" indent="2"/>
    </xf>
    <xf numFmtId="12" fontId="22" fillId="0" borderId="9" xfId="0" applyNumberFormat="1" applyFont="1" applyBorder="1" applyAlignment="1">
      <alignment horizontal="left" vertical="center" indent="2"/>
    </xf>
    <xf numFmtId="12" fontId="22" fillId="0" borderId="11" xfId="0" applyNumberFormat="1" applyFont="1" applyBorder="1" applyAlignment="1">
      <alignment horizontal="left" vertical="center" indent="2"/>
    </xf>
    <xf numFmtId="12" fontId="22" fillId="0" borderId="10" xfId="0" applyNumberFormat="1" applyFont="1" applyBorder="1" applyAlignment="1">
      <alignment horizontal="left" vertical="center" indent="2"/>
    </xf>
    <xf numFmtId="12" fontId="22" fillId="0" borderId="13" xfId="0" applyNumberFormat="1" applyFont="1" applyBorder="1" applyAlignment="1">
      <alignment horizontal="left" vertical="center" indent="2"/>
    </xf>
    <xf numFmtId="12" fontId="22" fillId="7" borderId="6" xfId="0" applyNumberFormat="1" applyFont="1" applyFill="1" applyBorder="1" applyAlignment="1">
      <alignment horizontal="left" vertical="center" indent="2"/>
    </xf>
    <xf numFmtId="12" fontId="22" fillId="7" borderId="8" xfId="0" applyNumberFormat="1" applyFont="1" applyFill="1" applyBorder="1" applyAlignment="1">
      <alignment horizontal="left" vertical="center" indent="2"/>
    </xf>
    <xf numFmtId="12" fontId="22" fillId="7" borderId="9" xfId="0" applyNumberFormat="1" applyFont="1" applyFill="1" applyBorder="1" applyAlignment="1">
      <alignment horizontal="left" vertical="center" indent="2"/>
    </xf>
    <xf numFmtId="12" fontId="22" fillId="7" borderId="11" xfId="0" applyNumberFormat="1" applyFont="1" applyFill="1" applyBorder="1" applyAlignment="1">
      <alignment horizontal="left" vertical="center" indent="2"/>
    </xf>
    <xf numFmtId="12" fontId="22" fillId="7" borderId="10" xfId="0" applyNumberFormat="1" applyFont="1" applyFill="1" applyBorder="1" applyAlignment="1">
      <alignment horizontal="left" vertical="center" indent="2"/>
    </xf>
    <xf numFmtId="12" fontId="22" fillId="7" borderId="13" xfId="0" applyNumberFormat="1" applyFont="1" applyFill="1" applyBorder="1" applyAlignment="1">
      <alignment horizontal="left" vertical="center" indent="2"/>
    </xf>
    <xf numFmtId="0" fontId="9" fillId="9" borderId="5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7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84" xfId="0" applyFont="1" applyFill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wrapText="1"/>
    </xf>
    <xf numFmtId="0" fontId="3" fillId="3" borderId="55" xfId="0" applyFont="1" applyFill="1" applyBorder="1" applyAlignment="1">
      <alignment horizont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0" fillId="4" borderId="85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0" fillId="7" borderId="55" xfId="0" applyFont="1" applyFill="1" applyBorder="1" applyAlignment="1">
      <alignment horizontal="center" vertical="center" wrapText="1"/>
    </xf>
    <xf numFmtId="0" fontId="8" fillId="7" borderId="114" xfId="0" applyFont="1" applyFill="1" applyBorder="1" applyAlignment="1">
      <alignment horizontal="center" vertical="center"/>
    </xf>
    <xf numFmtId="0" fontId="8" fillId="7" borderId="115" xfId="0" applyFont="1" applyFill="1" applyBorder="1" applyAlignment="1">
      <alignment horizontal="center" vertical="center"/>
    </xf>
    <xf numFmtId="0" fontId="8" fillId="24" borderId="55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wrapText="1"/>
    </xf>
    <xf numFmtId="0" fontId="3" fillId="14" borderId="9" xfId="0" applyFont="1" applyFill="1" applyBorder="1" applyAlignment="1">
      <alignment horizontal="center" wrapText="1"/>
    </xf>
    <xf numFmtId="0" fontId="3" fillId="14" borderId="10" xfId="0" applyFont="1" applyFill="1" applyBorder="1" applyAlignment="1">
      <alignment horizontal="center" wrapText="1"/>
    </xf>
    <xf numFmtId="0" fontId="0" fillId="7" borderId="53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3" fillId="16" borderId="90" xfId="0" applyFont="1" applyFill="1" applyBorder="1"/>
    <xf numFmtId="0" fontId="3" fillId="22" borderId="92" xfId="0" applyFont="1" applyFill="1" applyBorder="1"/>
    <xf numFmtId="1" fontId="9" fillId="7" borderId="33" xfId="0" applyNumberFormat="1" applyFont="1" applyFill="1" applyBorder="1" applyAlignment="1">
      <alignment horizontal="center" vertical="center"/>
    </xf>
    <xf numFmtId="1" fontId="9" fillId="7" borderId="43" xfId="0" applyNumberFormat="1" applyFont="1" applyFill="1" applyBorder="1" applyAlignment="1">
      <alignment horizontal="center" vertical="center"/>
    </xf>
    <xf numFmtId="1" fontId="2" fillId="7" borderId="64" xfId="0" applyNumberFormat="1" applyFont="1" applyFill="1" applyBorder="1" applyAlignment="1">
      <alignment horizontal="center" vertical="center"/>
    </xf>
    <xf numFmtId="1" fontId="2" fillId="7" borderId="65" xfId="0" applyNumberFormat="1" applyFont="1" applyFill="1" applyBorder="1" applyAlignment="1">
      <alignment horizontal="center" vertical="center"/>
    </xf>
    <xf numFmtId="164" fontId="2" fillId="7" borderId="58" xfId="0" applyNumberFormat="1" applyFont="1" applyFill="1" applyBorder="1" applyAlignment="1">
      <alignment horizontal="center" vertical="center"/>
    </xf>
    <xf numFmtId="164" fontId="2" fillId="7" borderId="51" xfId="0" applyNumberFormat="1" applyFont="1" applyFill="1" applyBorder="1" applyAlignment="1">
      <alignment horizontal="center" vertical="center"/>
    </xf>
    <xf numFmtId="164" fontId="2" fillId="7" borderId="59" xfId="0" applyNumberFormat="1" applyFont="1" applyFill="1" applyBorder="1" applyAlignment="1">
      <alignment horizontal="center" vertical="center"/>
    </xf>
    <xf numFmtId="164" fontId="2" fillId="7" borderId="60" xfId="0" applyNumberFormat="1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9" fillId="16" borderId="129" xfId="0" applyFont="1" applyFill="1" applyBorder="1" applyAlignment="1">
      <alignment horizontal="center" vertical="center"/>
    </xf>
    <xf numFmtId="0" fontId="9" fillId="16" borderId="128" xfId="0" applyFont="1" applyFill="1" applyBorder="1" applyAlignment="1">
      <alignment horizontal="center" vertical="center"/>
    </xf>
    <xf numFmtId="0" fontId="9" fillId="7" borderId="128" xfId="0" applyFont="1" applyFill="1" applyBorder="1" applyAlignment="1">
      <alignment horizontal="center" vertical="center"/>
    </xf>
    <xf numFmtId="0" fontId="3" fillId="16" borderId="128" xfId="0" applyFont="1" applyFill="1" applyBorder="1" applyAlignment="1">
      <alignment horizontal="center" vertical="center"/>
    </xf>
    <xf numFmtId="0" fontId="9" fillId="16" borderId="130" xfId="0" applyFont="1" applyFill="1" applyBorder="1" applyAlignment="1">
      <alignment horizontal="center" vertical="center"/>
    </xf>
    <xf numFmtId="0" fontId="9" fillId="16" borderId="13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" fontId="9" fillId="7" borderId="53" xfId="0" applyNumberFormat="1" applyFont="1" applyFill="1" applyBorder="1" applyAlignment="1">
      <alignment horizontal="center" vertical="center"/>
    </xf>
    <xf numFmtId="164" fontId="6" fillId="16" borderId="132" xfId="0" applyNumberFormat="1" applyFont="1" applyFill="1" applyBorder="1" applyAlignment="1">
      <alignment horizontal="center" vertical="center"/>
    </xf>
    <xf numFmtId="1" fontId="6" fillId="16" borderId="53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8" fillId="18" borderId="41" xfId="0" applyFont="1" applyFill="1" applyBorder="1"/>
    <xf numFmtId="0" fontId="8" fillId="18" borderId="75" xfId="0" applyFont="1" applyFill="1" applyBorder="1"/>
    <xf numFmtId="0" fontId="9" fillId="7" borderId="10" xfId="0" applyFont="1" applyFill="1" applyBorder="1" applyAlignment="1">
      <alignment horizontal="center" vertical="center"/>
    </xf>
    <xf numFmtId="1" fontId="9" fillId="7" borderId="104" xfId="0" applyNumberFormat="1" applyFont="1" applyFill="1" applyBorder="1" applyAlignment="1">
      <alignment horizontal="center" vertical="center"/>
    </xf>
    <xf numFmtId="164" fontId="8" fillId="18" borderId="79" xfId="0" applyNumberFormat="1" applyFont="1" applyFill="1" applyBorder="1" applyAlignment="1">
      <alignment horizontal="center" vertical="center"/>
    </xf>
    <xf numFmtId="1" fontId="8" fillId="18" borderId="65" xfId="0" applyNumberFormat="1" applyFont="1" applyFill="1" applyBorder="1" applyAlignment="1">
      <alignment horizontal="center" vertical="center"/>
    </xf>
    <xf numFmtId="0" fontId="6" fillId="16" borderId="53" xfId="0" applyFont="1" applyFill="1" applyBorder="1"/>
    <xf numFmtId="0" fontId="6" fillId="3" borderId="66" xfId="0" applyFont="1" applyFill="1" applyBorder="1"/>
    <xf numFmtId="0" fontId="9" fillId="7" borderId="133" xfId="0" applyFont="1" applyFill="1" applyBorder="1" applyAlignment="1">
      <alignment horizontal="center" vertical="center"/>
    </xf>
    <xf numFmtId="0" fontId="9" fillId="3" borderId="134" xfId="0" applyFont="1" applyFill="1" applyBorder="1" applyAlignment="1">
      <alignment horizontal="center" vertical="center"/>
    </xf>
    <xf numFmtId="0" fontId="9" fillId="7" borderId="134" xfId="0" applyFont="1" applyFill="1" applyBorder="1" applyAlignment="1">
      <alignment horizontal="center" vertical="center"/>
    </xf>
    <xf numFmtId="0" fontId="3" fillId="7" borderId="134" xfId="0" applyFont="1" applyFill="1" applyBorder="1" applyAlignment="1">
      <alignment horizontal="center" vertical="center"/>
    </xf>
    <xf numFmtId="0" fontId="3" fillId="3" borderId="134" xfId="0" applyFont="1" applyFill="1" applyBorder="1" applyAlignment="1">
      <alignment horizontal="center" vertical="center"/>
    </xf>
    <xf numFmtId="0" fontId="9" fillId="3" borderId="135" xfId="0" applyFont="1" applyFill="1" applyBorder="1" applyAlignment="1">
      <alignment horizontal="center" vertical="center"/>
    </xf>
    <xf numFmtId="0" fontId="9" fillId="3" borderId="136" xfId="0" applyFont="1" applyFill="1" applyBorder="1" applyAlignment="1">
      <alignment horizontal="center" vertical="center"/>
    </xf>
    <xf numFmtId="0" fontId="9" fillId="7" borderId="69" xfId="0" applyFont="1" applyFill="1" applyBorder="1" applyAlignment="1">
      <alignment horizontal="center" vertical="center"/>
    </xf>
    <xf numFmtId="164" fontId="6" fillId="3" borderId="137" xfId="0" applyNumberFormat="1" applyFont="1" applyFill="1" applyBorder="1" applyAlignment="1">
      <alignment horizontal="center" vertical="center"/>
    </xf>
    <xf numFmtId="1" fontId="6" fillId="3" borderId="70" xfId="0" applyNumberFormat="1" applyFont="1" applyFill="1" applyBorder="1" applyAlignment="1">
      <alignment horizontal="center" vertical="center"/>
    </xf>
    <xf numFmtId="0" fontId="9" fillId="3" borderId="138" xfId="0" applyFont="1" applyFill="1" applyBorder="1" applyAlignment="1">
      <alignment horizontal="center" vertical="center"/>
    </xf>
    <xf numFmtId="0" fontId="9" fillId="3" borderId="139" xfId="0" applyFont="1" applyFill="1" applyBorder="1" applyAlignment="1">
      <alignment horizontal="center" vertical="center"/>
    </xf>
    <xf numFmtId="0" fontId="9" fillId="7" borderId="139" xfId="0" applyFont="1" applyFill="1" applyBorder="1" applyAlignment="1">
      <alignment horizontal="center" vertical="center"/>
    </xf>
    <xf numFmtId="0" fontId="3" fillId="7" borderId="139" xfId="0" applyFont="1" applyFill="1" applyBorder="1" applyAlignment="1">
      <alignment horizontal="center" vertical="center"/>
    </xf>
    <xf numFmtId="0" fontId="3" fillId="3" borderId="139" xfId="0" applyFont="1" applyFill="1" applyBorder="1" applyAlignment="1">
      <alignment horizontal="center" vertical="center"/>
    </xf>
    <xf numFmtId="0" fontId="9" fillId="3" borderId="140" xfId="0" applyFont="1" applyFill="1" applyBorder="1" applyAlignment="1">
      <alignment horizontal="center" vertical="center"/>
    </xf>
    <xf numFmtId="0" fontId="9" fillId="3" borderId="141" xfId="0" applyFont="1" applyFill="1" applyBorder="1" applyAlignment="1">
      <alignment horizontal="center" vertical="center"/>
    </xf>
    <xf numFmtId="0" fontId="9" fillId="7" borderId="59" xfId="0" applyFont="1" applyFill="1" applyBorder="1" applyAlignment="1">
      <alignment horizontal="center" vertical="center"/>
    </xf>
    <xf numFmtId="1" fontId="9" fillId="7" borderId="65" xfId="0" applyNumberFormat="1" applyFont="1" applyFill="1" applyBorder="1" applyAlignment="1">
      <alignment horizontal="center" vertical="center"/>
    </xf>
    <xf numFmtId="0" fontId="9" fillId="7" borderId="135" xfId="0" applyFont="1" applyFill="1" applyBorder="1" applyAlignment="1">
      <alignment horizontal="center" vertical="center"/>
    </xf>
    <xf numFmtId="0" fontId="9" fillId="7" borderId="136" xfId="0" applyFont="1" applyFill="1" applyBorder="1" applyAlignment="1">
      <alignment horizontal="center" vertical="center"/>
    </xf>
    <xf numFmtId="164" fontId="8" fillId="7" borderId="137" xfId="0" applyNumberFormat="1" applyFont="1" applyFill="1" applyBorder="1" applyAlignment="1">
      <alignment horizontal="center" vertical="center"/>
    </xf>
    <xf numFmtId="1" fontId="8" fillId="7" borderId="70" xfId="0" applyNumberFormat="1" applyFont="1" applyFill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142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9" fillId="7" borderId="143" xfId="0" applyFont="1" applyFill="1" applyBorder="1" applyAlignment="1">
      <alignment horizontal="center" vertical="center"/>
    </xf>
    <xf numFmtId="0" fontId="9" fillId="7" borderId="144" xfId="0" applyFont="1" applyFill="1" applyBorder="1" applyAlignment="1">
      <alignment horizontal="center" vertical="center"/>
    </xf>
    <xf numFmtId="0" fontId="3" fillId="7" borderId="144" xfId="0" applyFont="1" applyFill="1" applyBorder="1" applyAlignment="1">
      <alignment horizontal="center" vertical="center"/>
    </xf>
    <xf numFmtId="0" fontId="3" fillId="16" borderId="144" xfId="0" applyFont="1" applyFill="1" applyBorder="1" applyAlignment="1">
      <alignment horizontal="center" vertical="center"/>
    </xf>
    <xf numFmtId="0" fontId="9" fillId="16" borderId="145" xfId="0" applyFont="1" applyFill="1" applyBorder="1" applyAlignment="1">
      <alignment horizontal="center" vertical="center"/>
    </xf>
    <xf numFmtId="0" fontId="9" fillId="16" borderId="146" xfId="0" applyFont="1" applyFill="1" applyBorder="1" applyAlignment="1">
      <alignment horizontal="center" vertical="center"/>
    </xf>
    <xf numFmtId="0" fontId="9" fillId="7" borderId="145" xfId="0" applyFont="1" applyFill="1" applyBorder="1" applyAlignment="1">
      <alignment horizontal="center" vertical="center"/>
    </xf>
    <xf numFmtId="1" fontId="9" fillId="7" borderId="41" xfId="0" applyNumberFormat="1" applyFont="1" applyFill="1" applyBorder="1" applyAlignment="1">
      <alignment horizontal="center" vertical="center"/>
    </xf>
    <xf numFmtId="0" fontId="8" fillId="25" borderId="147" xfId="0" applyFont="1" applyFill="1" applyBorder="1" applyAlignment="1">
      <alignment horizontal="center" vertical="center"/>
    </xf>
    <xf numFmtId="0" fontId="8" fillId="25" borderId="148" xfId="0" applyFont="1" applyFill="1" applyBorder="1" applyAlignment="1">
      <alignment horizontal="center" vertical="center"/>
    </xf>
    <xf numFmtId="164" fontId="6" fillId="16" borderId="149" xfId="0" applyNumberFormat="1" applyFont="1" applyFill="1" applyBorder="1" applyAlignment="1">
      <alignment horizontal="center" vertical="center"/>
    </xf>
    <xf numFmtId="1" fontId="6" fillId="16" borderId="150" xfId="0" applyNumberFormat="1" applyFont="1" applyFill="1" applyBorder="1" applyAlignment="1">
      <alignment horizontal="center" vertical="center"/>
    </xf>
    <xf numFmtId="0" fontId="6" fillId="16" borderId="41" xfId="0" applyFont="1" applyFill="1" applyBorder="1"/>
    <xf numFmtId="0" fontId="9" fillId="16" borderId="143" xfId="0" applyFont="1" applyFill="1" applyBorder="1" applyAlignment="1">
      <alignment horizontal="center" vertical="center"/>
    </xf>
    <xf numFmtId="0" fontId="9" fillId="16" borderId="144" xfId="0" applyFont="1" applyFill="1" applyBorder="1" applyAlignment="1">
      <alignment horizontal="center" vertical="center"/>
    </xf>
    <xf numFmtId="0" fontId="8" fillId="25" borderId="59" xfId="0" applyFont="1" applyFill="1" applyBorder="1" applyAlignment="1">
      <alignment horizontal="center" vertical="center"/>
    </xf>
    <xf numFmtId="0" fontId="8" fillId="25" borderId="60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rgb="FF4F81BD"/>
          <bgColor rgb="FF000000"/>
        </patternFill>
      </fill>
    </dxf>
  </dxfs>
  <tableStyles count="0" defaultTableStyle="TableStyleMedium2" defaultPivotStyle="PivotStyleLight16"/>
  <colors>
    <mruColors>
      <color rgb="FF000066"/>
      <color rgb="FF49ED41"/>
      <color rgb="FFD39119"/>
      <color rgb="FF94E5F0"/>
      <color rgb="FFACF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[Sand Valley Scorecards.xlsx]Pvt_CupPts!PivotTable1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Cup Points Race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Pvt_CupPts!$B$3:$B$4</c:f>
              <c:strCache>
                <c:ptCount val="1"/>
                <c:pt idx="0">
                  <c:v>Billy Newsome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Pvt_CupPts!$B$5:$B$10</c:f>
              <c:numCache>
                <c:formatCode>General</c:formatCode>
                <c:ptCount val="5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3-4B31-848D-002FCE3AAC64}"/>
            </c:ext>
          </c:extLst>
        </c:ser>
        <c:ser>
          <c:idx val="1"/>
          <c:order val="1"/>
          <c:tx>
            <c:strRef>
              <c:f>Pvt_CupPts!$C$3:$C$4</c:f>
              <c:strCache>
                <c:ptCount val="1"/>
                <c:pt idx="0">
                  <c:v>Bryan Gist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Pvt_CupPts!$C$5:$C$10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3-4B31-848D-002FCE3AAC64}"/>
            </c:ext>
          </c:extLst>
        </c:ser>
        <c:ser>
          <c:idx val="2"/>
          <c:order val="2"/>
          <c:tx>
            <c:strRef>
              <c:f>Pvt_CupPts!$D$3:$D$4</c:f>
              <c:strCache>
                <c:ptCount val="1"/>
                <c:pt idx="0">
                  <c:v>Chris Webb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Pvt_CupPts!$D$5:$D$10</c:f>
              <c:numCache>
                <c:formatCode>General</c:formatCode>
                <c:ptCount val="5"/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3-4B31-848D-002FCE3AAC64}"/>
            </c:ext>
          </c:extLst>
        </c:ser>
        <c:ser>
          <c:idx val="3"/>
          <c:order val="3"/>
          <c:tx>
            <c:strRef>
              <c:f>Pvt_CupPts!$E$3:$E$4</c:f>
              <c:strCache>
                <c:ptCount val="1"/>
                <c:pt idx="0">
                  <c:v>Danny Birdsall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Pvt_CupPts!$E$5:$E$10</c:f>
              <c:numCache>
                <c:formatCode>General</c:formatCode>
                <c:ptCount val="5"/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3-4B31-848D-002FCE3AAC64}"/>
            </c:ext>
          </c:extLst>
        </c:ser>
        <c:ser>
          <c:idx val="4"/>
          <c:order val="4"/>
          <c:tx>
            <c:strRef>
              <c:f>Pvt_CupPts!$F$3:$F$4</c:f>
              <c:strCache>
                <c:ptCount val="1"/>
                <c:pt idx="0">
                  <c:v>Eric Newsome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Pvt_CupPts!$F$5:$F$10</c:f>
              <c:numCache>
                <c:formatCode>General</c:formatCode>
                <c:ptCount val="5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3-4B31-848D-002FCE3AAC64}"/>
            </c:ext>
          </c:extLst>
        </c:ser>
        <c:ser>
          <c:idx val="5"/>
          <c:order val="5"/>
          <c:tx>
            <c:strRef>
              <c:f>Pvt_CupPts!$G$3:$G$4</c:f>
              <c:strCache>
                <c:ptCount val="1"/>
                <c:pt idx="0">
                  <c:v>Ike Birdsall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Pvt_CupPts!$G$5:$G$10</c:f>
              <c:numCache>
                <c:formatCode>General</c:formatCode>
                <c:ptCount val="5"/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C3-4B31-848D-002FCE3AAC64}"/>
            </c:ext>
          </c:extLst>
        </c:ser>
        <c:ser>
          <c:idx val="6"/>
          <c:order val="6"/>
          <c:tx>
            <c:strRef>
              <c:f>Pvt_CupPts!$H$3:$H$4</c:f>
              <c:strCache>
                <c:ptCount val="1"/>
                <c:pt idx="0">
                  <c:v>James Wharton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Pvt_CupPts!$H$5:$H$10</c:f>
              <c:numCache>
                <c:formatCode>General</c:formatCode>
                <c:ptCount val="5"/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3-4B31-848D-002FCE3AAC64}"/>
            </c:ext>
          </c:extLst>
        </c:ser>
        <c:ser>
          <c:idx val="7"/>
          <c:order val="7"/>
          <c:tx>
            <c:strRef>
              <c:f>Pvt_CupPts!$I$3:$I$4</c:f>
              <c:strCache>
                <c:ptCount val="1"/>
                <c:pt idx="0">
                  <c:v>Jason Powers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Pvt_CupPts!$I$5:$I$10</c:f>
              <c:numCache>
                <c:formatCode>General</c:formatCode>
                <c:ptCount val="5"/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C3-4B31-848D-002FCE3AAC64}"/>
            </c:ext>
          </c:extLst>
        </c:ser>
        <c:ser>
          <c:idx val="8"/>
          <c:order val="8"/>
          <c:tx>
            <c:strRef>
              <c:f>Pvt_CupPts!$J$3:$J$4</c:f>
              <c:strCache>
                <c:ptCount val="1"/>
                <c:pt idx="0">
                  <c:v>Matt Trumbo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Pvt_CupPts!$J$5:$J$10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C3-4B31-848D-002FCE3AAC64}"/>
            </c:ext>
          </c:extLst>
        </c:ser>
        <c:ser>
          <c:idx val="9"/>
          <c:order val="9"/>
          <c:tx>
            <c:strRef>
              <c:f>Pvt_CupPts!$K$3:$K$4</c:f>
              <c:strCache>
                <c:ptCount val="1"/>
                <c:pt idx="0">
                  <c:v>Mike Hibbs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Pvt_CupPts!$K$5:$K$10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C3-4B31-848D-002FCE3AAC64}"/>
            </c:ext>
          </c:extLst>
        </c:ser>
        <c:ser>
          <c:idx val="10"/>
          <c:order val="10"/>
          <c:tx>
            <c:strRef>
              <c:f>Pvt_CupPts!$L$3:$L$4</c:f>
              <c:strCache>
                <c:ptCount val="1"/>
                <c:pt idx="0">
                  <c:v>Rob Craig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Pvt_CupPts!$L$5:$L$10</c:f>
              <c:numCache>
                <c:formatCode>General</c:formatCode>
                <c:ptCount val="5"/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C3-4B31-848D-002FCE3AAC64}"/>
            </c:ext>
          </c:extLst>
        </c:ser>
        <c:ser>
          <c:idx val="11"/>
          <c:order val="11"/>
          <c:tx>
            <c:strRef>
              <c:f>Pvt_CupPts!$M$3:$M$4</c:f>
              <c:strCache>
                <c:ptCount val="1"/>
                <c:pt idx="0">
                  <c:v>Trey Liebenrood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Pvt_CupPts!$A$5:$A$10</c:f>
              <c:strCache>
                <c:ptCount val="5"/>
                <c:pt idx="0">
                  <c:v>EN</c:v>
                </c:pt>
                <c:pt idx="1">
                  <c:v>MT</c:v>
                </c:pt>
                <c:pt idx="2">
                  <c:v>#N/A</c:v>
                </c:pt>
                <c:pt idx="3">
                  <c:v>DB</c:v>
                </c:pt>
                <c:pt idx="4">
                  <c:v>TL</c:v>
                </c:pt>
              </c:strCache>
            </c:strRef>
          </c:cat>
          <c:val>
            <c:numRef>
              <c:f>Pvt_CupPts!$M$5:$M$10</c:f>
              <c:numCache>
                <c:formatCode>General</c:formatCode>
                <c:ptCount val="5"/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C3-4B31-848D-002FCE3AAC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3921224"/>
        <c:axId val="353922008"/>
      </c:barChart>
      <c:catAx>
        <c:axId val="35392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22008"/>
        <c:crosses val="autoZero"/>
        <c:auto val="1"/>
        <c:lblAlgn val="ctr"/>
        <c:lblOffset val="100"/>
        <c:noMultiLvlLbl val="0"/>
      </c:catAx>
      <c:valAx>
        <c:axId val="35392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2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[Sand Valley Scorecards.xlsx]Pvt_ETeam!PivotTable2</c:name>
    <c:fmtId val="3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Newsome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Pvt_ETeam!$B$4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Pvt_ETeam!$B$5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218-4166-967A-66BD9BEB1515}"/>
            </c:ext>
          </c:extLst>
        </c:ser>
        <c:ser>
          <c:idx val="1"/>
          <c:order val="1"/>
          <c:tx>
            <c:strRef>
              <c:f>Pvt_ETeam!$C$4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Pvt_ETeam!$C$5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218-4166-967A-66BD9BEB1515}"/>
            </c:ext>
          </c:extLst>
        </c:ser>
        <c:ser>
          <c:idx val="2"/>
          <c:order val="2"/>
          <c:tx>
            <c:strRef>
              <c:f>Pvt_ETeam!$D$4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Pvt_ETeam!$D$5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218-4166-967A-66BD9BEB1515}"/>
            </c:ext>
          </c:extLst>
        </c:ser>
        <c:ser>
          <c:idx val="3"/>
          <c:order val="3"/>
          <c:tx>
            <c:strRef>
              <c:f>Pvt_ETeam!$E$4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Pvt_ETeam!$A$5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Pvt_ETeam!$E$5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218-4166-967A-66BD9BEB15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59089072"/>
        <c:axId val="458159280"/>
      </c:barChart>
      <c:catAx>
        <c:axId val="3590890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59280"/>
        <c:crosses val="autoZero"/>
        <c:auto val="1"/>
        <c:lblAlgn val="ctr"/>
        <c:lblOffset val="100"/>
        <c:noMultiLvlLbl val="0"/>
      </c:catAx>
      <c:valAx>
        <c:axId val="4581592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8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[Sand Valley Scorecards.xlsx]Pvt_MTeam!PivotTable2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Matt's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Pvt_MTeam!$B$4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Pvt_MTeam!$B$5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C27-4AC4-A220-B7A01033740B}"/>
            </c:ext>
          </c:extLst>
        </c:ser>
        <c:ser>
          <c:idx val="1"/>
          <c:order val="1"/>
          <c:tx>
            <c:strRef>
              <c:f>Pvt_MTeam!$C$4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Pvt_MTeam!$C$5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C27-4AC4-A220-B7A01033740B}"/>
            </c:ext>
          </c:extLst>
        </c:ser>
        <c:ser>
          <c:idx val="2"/>
          <c:order val="2"/>
          <c:tx>
            <c:strRef>
              <c:f>Pvt_MTeam!$D$4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Pvt_MTeam!$D$5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C27-4AC4-A220-B7A01033740B}"/>
            </c:ext>
          </c:extLst>
        </c:ser>
        <c:ser>
          <c:idx val="3"/>
          <c:order val="3"/>
          <c:tx>
            <c:strRef>
              <c:f>Pvt_MTeam!$E$4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Pvt_MTeam!$A$5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Pvt_MTeam!$E$5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C27-4AC4-A220-B7A0103374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29592096"/>
        <c:axId val="327188840"/>
      </c:barChart>
      <c:catAx>
        <c:axId val="3295920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88840"/>
        <c:crosses val="autoZero"/>
        <c:auto val="1"/>
        <c:lblAlgn val="ctr"/>
        <c:lblOffset val="100"/>
        <c:noMultiLvlLbl val="0"/>
      </c:catAx>
      <c:valAx>
        <c:axId val="327188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5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[Sand Valley Scorecards.xlsx]Pvt_DTeam!PivotTable2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Danny's</a:t>
            </a:r>
            <a:r>
              <a:rPr lang="en-US" baseline="0"/>
              <a:t> Team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Pvt_DTeam!$B$4</c:f>
              <c:strCache>
                <c:ptCount val="1"/>
                <c:pt idx="0">
                  <c:v>AveGs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Pvt_DTeam!$B$5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B28-45A5-84C5-B51E43B0BC76}"/>
            </c:ext>
          </c:extLst>
        </c:ser>
        <c:ser>
          <c:idx val="1"/>
          <c:order val="1"/>
          <c:tx>
            <c:strRef>
              <c:f>Pvt_DTeam!$C$4</c:f>
              <c:strCache>
                <c:ptCount val="1"/>
                <c:pt idx="0">
                  <c:v>TotGs:Par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Pvt_DTeam!$C$5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B28-45A5-84C5-B51E43B0BC76}"/>
            </c:ext>
          </c:extLst>
        </c:ser>
        <c:ser>
          <c:idx val="2"/>
          <c:order val="2"/>
          <c:tx>
            <c:strRef>
              <c:f>Pvt_DTeam!$D$4</c:f>
              <c:strCache>
                <c:ptCount val="1"/>
                <c:pt idx="0">
                  <c:v>AveNt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Pvt_DTeam!$D$5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B28-45A5-84C5-B51E43B0BC76}"/>
            </c:ext>
          </c:extLst>
        </c:ser>
        <c:ser>
          <c:idx val="3"/>
          <c:order val="3"/>
          <c:tx>
            <c:strRef>
              <c:f>Pvt_DTeam!$E$4</c:f>
              <c:strCache>
                <c:ptCount val="1"/>
                <c:pt idx="0">
                  <c:v>TotNt:Par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Pvt_DTeam!$A$5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Pvt_DTeam!$E$5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B28-45A5-84C5-B51E43B0BC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327194720"/>
        <c:axId val="327189624"/>
      </c:barChart>
      <c:catAx>
        <c:axId val="3271947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89624"/>
        <c:crosses val="autoZero"/>
        <c:auto val="1"/>
        <c:lblAlgn val="ctr"/>
        <c:lblOffset val="100"/>
        <c:noMultiLvlLbl val="0"/>
      </c:catAx>
      <c:valAx>
        <c:axId val="3271896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9072</xdr:colOff>
      <xdr:row>2</xdr:row>
      <xdr:rowOff>9071</xdr:rowOff>
    </xdr:from>
    <xdr:to>
      <xdr:col>12</xdr:col>
      <xdr:colOff>0</xdr:colOff>
      <xdr:row>16</xdr:row>
      <xdr:rowOff>174171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182562</xdr:colOff>
      <xdr:row>18</xdr:row>
      <xdr:rowOff>0</xdr:rowOff>
    </xdr:from>
    <xdr:to>
      <xdr:col>11</xdr:col>
      <xdr:colOff>595313</xdr:colOff>
      <xdr:row>40</xdr:row>
      <xdr:rowOff>15875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158750</xdr:colOff>
      <xdr:row>63</xdr:row>
      <xdr:rowOff>174625</xdr:rowOff>
    </xdr:from>
    <xdr:to>
      <xdr:col>11</xdr:col>
      <xdr:colOff>571500</xdr:colOff>
      <xdr:row>85</xdr:row>
      <xdr:rowOff>150813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172808</xdr:colOff>
      <xdr:row>40</xdr:row>
      <xdr:rowOff>175758</xdr:rowOff>
    </xdr:from>
    <xdr:to>
      <xdr:col>11</xdr:col>
      <xdr:colOff>591910</xdr:colOff>
      <xdr:row>63</xdr:row>
      <xdr:rowOff>21317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ny Birdsall" refreshedDate="42725.541490046293" createdVersion="5" refreshedVersion="5" minRefreshableVersion="3" recordCount="96" xr:uid="{00000000-000A-0000-FFFF-FFFF01000000}">
  <cacheSource type="worksheet">
    <worksheetSource name="Table1"/>
  </cacheSource>
  <cacheFields count="9">
    <cacheField name="Player" numFmtId="0">
      <sharedItems count="12">
        <s v="Billy Newsome"/>
        <s v="Bryan Gist"/>
        <s v="Chris Webb"/>
        <s v="Danny Birdsall"/>
        <s v="Eric Newsome"/>
        <s v="Ike Birdsall"/>
        <s v="James Wharton"/>
        <s v="Jason Powers"/>
        <s v="Matt Trumbo"/>
        <s v="Mike Hibbs"/>
        <s v="Rob Craig"/>
        <s v="Trey Liebenrood"/>
      </sharedItems>
    </cacheField>
    <cacheField name="Team" numFmtId="0">
      <sharedItems count="8">
        <s v="EN"/>
        <s v="MT"/>
        <e v="#N/A"/>
        <s v="DB"/>
        <s v="TL"/>
        <s v="Danny" u="1"/>
        <s v="Eric" u="1"/>
        <s v="Matt" u="1"/>
      </sharedItems>
    </cacheField>
    <cacheField name="Index" numFmtId="0">
      <sharedItems containsMixedTypes="1" containsNumber="1" minValue="4.7" maxValue="36"/>
    </cacheField>
    <cacheField name="Round" numFmtId="0">
      <sharedItems containsSemiMixedTypes="0" containsString="0" containsNumber="1" containsInteger="1" minValue="1" maxValue="8" count="8">
        <n v="1"/>
        <n v="2"/>
        <n v="3"/>
        <n v="6"/>
        <n v="7"/>
        <n v="8"/>
        <n v="4"/>
        <n v="5"/>
      </sharedItems>
    </cacheField>
    <cacheField name="Gross" numFmtId="0">
      <sharedItems containsMixedTypes="1" containsNumber="1" containsInteger="1" minValue="0" maxValue="0"/>
    </cacheField>
    <cacheField name="Gs2PAR" numFmtId="0">
      <sharedItems containsMixedTypes="1" containsNumber="1" containsInteger="1" minValue="0" maxValue="0"/>
    </cacheField>
    <cacheField name="Net" numFmtId="0">
      <sharedItems containsMixedTypes="1" containsNumber="1" containsInteger="1" minValue="0" maxValue="0"/>
    </cacheField>
    <cacheField name="Nt2PAR" numFmtId="0">
      <sharedItems containsMixedTypes="1" containsNumber="1" containsInteger="1" minValue="0" maxValue="0"/>
    </cacheField>
    <cacheField name="CupPts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n v="36"/>
    <x v="0"/>
    <e v="#REF!"/>
    <e v="#REF!"/>
    <e v="#REF!"/>
    <e v="#REF!"/>
    <n v="0"/>
  </r>
  <r>
    <x v="0"/>
    <x v="0"/>
    <n v="36"/>
    <x v="1"/>
    <e v="#N/A"/>
    <e v="#N/A"/>
    <e v="#N/A"/>
    <e v="#N/A"/>
    <e v="#N/A"/>
  </r>
  <r>
    <x v="0"/>
    <x v="0"/>
    <n v="36"/>
    <x v="2"/>
    <e v="#REF!"/>
    <e v="#REF!"/>
    <e v="#REF!"/>
    <e v="#REF!"/>
    <e v="#REF!"/>
  </r>
  <r>
    <x v="0"/>
    <x v="0"/>
    <n v="36"/>
    <x v="3"/>
    <e v="#REF!"/>
    <e v="#REF!"/>
    <e v="#REF!"/>
    <e v="#REF!"/>
    <e v="#REF!"/>
  </r>
  <r>
    <x v="0"/>
    <x v="0"/>
    <n v="36"/>
    <x v="4"/>
    <e v="#REF!"/>
    <e v="#REF!"/>
    <e v="#REF!"/>
    <e v="#REF!"/>
    <e v="#REF!"/>
  </r>
  <r>
    <x v="0"/>
    <x v="0"/>
    <n v="36"/>
    <x v="5"/>
    <e v="#REF!"/>
    <e v="#REF!"/>
    <e v="#REF!"/>
    <e v="#REF!"/>
    <n v="0"/>
  </r>
  <r>
    <x v="1"/>
    <x v="1"/>
    <n v="10.1"/>
    <x v="0"/>
    <e v="#REF!"/>
    <e v="#REF!"/>
    <e v="#REF!"/>
    <e v="#REF!"/>
    <n v="0"/>
  </r>
  <r>
    <x v="1"/>
    <x v="1"/>
    <n v="10.1"/>
    <x v="1"/>
    <n v="0"/>
    <n v="0"/>
    <n v="0"/>
    <n v="0"/>
    <n v="0"/>
  </r>
  <r>
    <x v="1"/>
    <x v="1"/>
    <n v="10.1"/>
    <x v="2"/>
    <e v="#REF!"/>
    <e v="#REF!"/>
    <e v="#REF!"/>
    <e v="#REF!"/>
    <e v="#REF!"/>
  </r>
  <r>
    <x v="1"/>
    <x v="1"/>
    <n v="10.1"/>
    <x v="3"/>
    <e v="#REF!"/>
    <e v="#REF!"/>
    <e v="#REF!"/>
    <e v="#REF!"/>
    <e v="#REF!"/>
  </r>
  <r>
    <x v="1"/>
    <x v="1"/>
    <n v="10.1"/>
    <x v="4"/>
    <e v="#REF!"/>
    <e v="#REF!"/>
    <e v="#REF!"/>
    <e v="#REF!"/>
    <e v="#REF!"/>
  </r>
  <r>
    <x v="1"/>
    <x v="1"/>
    <n v="10.1"/>
    <x v="5"/>
    <e v="#REF!"/>
    <e v="#REF!"/>
    <e v="#REF!"/>
    <e v="#REF!"/>
    <n v="0"/>
  </r>
  <r>
    <x v="2"/>
    <x v="2"/>
    <e v="#N/A"/>
    <x v="0"/>
    <e v="#REF!"/>
    <e v="#REF!"/>
    <e v="#REF!"/>
    <e v="#REF!"/>
    <n v="0"/>
  </r>
  <r>
    <x v="2"/>
    <x v="2"/>
    <e v="#N/A"/>
    <x v="1"/>
    <e v="#N/A"/>
    <e v="#N/A"/>
    <e v="#N/A"/>
    <e v="#N/A"/>
    <e v="#N/A"/>
  </r>
  <r>
    <x v="2"/>
    <x v="2"/>
    <e v="#N/A"/>
    <x v="2"/>
    <e v="#REF!"/>
    <e v="#REF!"/>
    <e v="#REF!"/>
    <e v="#REF!"/>
    <e v="#REF!"/>
  </r>
  <r>
    <x v="2"/>
    <x v="2"/>
    <e v="#N/A"/>
    <x v="3"/>
    <e v="#REF!"/>
    <e v="#REF!"/>
    <e v="#REF!"/>
    <e v="#REF!"/>
    <e v="#REF!"/>
  </r>
  <r>
    <x v="2"/>
    <x v="2"/>
    <e v="#N/A"/>
    <x v="4"/>
    <e v="#REF!"/>
    <e v="#REF!"/>
    <e v="#REF!"/>
    <e v="#REF!"/>
    <e v="#REF!"/>
  </r>
  <r>
    <x v="2"/>
    <x v="2"/>
    <e v="#N/A"/>
    <x v="5"/>
    <e v="#REF!"/>
    <e v="#REF!"/>
    <e v="#REF!"/>
    <e v="#REF!"/>
    <n v="0"/>
  </r>
  <r>
    <x v="3"/>
    <x v="3"/>
    <n v="9.4"/>
    <x v="0"/>
    <e v="#REF!"/>
    <e v="#REF!"/>
    <e v="#REF!"/>
    <e v="#REF!"/>
    <n v="0"/>
  </r>
  <r>
    <x v="3"/>
    <x v="3"/>
    <n v="9.4"/>
    <x v="1"/>
    <n v="0"/>
    <n v="0"/>
    <n v="0"/>
    <n v="0"/>
    <n v="0"/>
  </r>
  <r>
    <x v="3"/>
    <x v="3"/>
    <n v="9.4"/>
    <x v="2"/>
    <e v="#REF!"/>
    <e v="#REF!"/>
    <e v="#REF!"/>
    <e v="#REF!"/>
    <e v="#REF!"/>
  </r>
  <r>
    <x v="3"/>
    <x v="3"/>
    <n v="9.4"/>
    <x v="3"/>
    <e v="#REF!"/>
    <e v="#REF!"/>
    <e v="#REF!"/>
    <e v="#REF!"/>
    <e v="#REF!"/>
  </r>
  <r>
    <x v="3"/>
    <x v="3"/>
    <n v="9.4"/>
    <x v="4"/>
    <e v="#REF!"/>
    <e v="#REF!"/>
    <e v="#REF!"/>
    <e v="#REF!"/>
    <e v="#REF!"/>
  </r>
  <r>
    <x v="3"/>
    <x v="3"/>
    <n v="9.4"/>
    <x v="5"/>
    <e v="#REF!"/>
    <e v="#REF!"/>
    <e v="#REF!"/>
    <e v="#REF!"/>
    <n v="0"/>
  </r>
  <r>
    <x v="4"/>
    <x v="0"/>
    <n v="10.9"/>
    <x v="0"/>
    <e v="#REF!"/>
    <e v="#REF!"/>
    <e v="#REF!"/>
    <e v="#REF!"/>
    <n v="0"/>
  </r>
  <r>
    <x v="4"/>
    <x v="0"/>
    <n v="10.9"/>
    <x v="1"/>
    <e v="#N/A"/>
    <e v="#N/A"/>
    <e v="#N/A"/>
    <e v="#N/A"/>
    <e v="#N/A"/>
  </r>
  <r>
    <x v="4"/>
    <x v="0"/>
    <n v="10.9"/>
    <x v="2"/>
    <e v="#REF!"/>
    <e v="#REF!"/>
    <e v="#REF!"/>
    <e v="#REF!"/>
    <e v="#REF!"/>
  </r>
  <r>
    <x v="4"/>
    <x v="0"/>
    <n v="10.9"/>
    <x v="3"/>
    <e v="#REF!"/>
    <e v="#REF!"/>
    <e v="#REF!"/>
    <e v="#REF!"/>
    <e v="#REF!"/>
  </r>
  <r>
    <x v="4"/>
    <x v="0"/>
    <n v="10.9"/>
    <x v="4"/>
    <e v="#REF!"/>
    <e v="#REF!"/>
    <e v="#REF!"/>
    <e v="#REF!"/>
    <e v="#REF!"/>
  </r>
  <r>
    <x v="4"/>
    <x v="0"/>
    <n v="10.9"/>
    <x v="5"/>
    <e v="#REF!"/>
    <e v="#REF!"/>
    <e v="#REF!"/>
    <e v="#REF!"/>
    <n v="0"/>
  </r>
  <r>
    <x v="5"/>
    <x v="2"/>
    <e v="#N/A"/>
    <x v="0"/>
    <e v="#REF!"/>
    <e v="#REF!"/>
    <e v="#REF!"/>
    <e v="#REF!"/>
    <n v="0"/>
  </r>
  <r>
    <x v="5"/>
    <x v="2"/>
    <e v="#N/A"/>
    <x v="1"/>
    <e v="#N/A"/>
    <e v="#N/A"/>
    <e v="#N/A"/>
    <e v="#N/A"/>
    <e v="#N/A"/>
  </r>
  <r>
    <x v="5"/>
    <x v="2"/>
    <e v="#N/A"/>
    <x v="2"/>
    <e v="#REF!"/>
    <e v="#REF!"/>
    <e v="#REF!"/>
    <e v="#REF!"/>
    <e v="#REF!"/>
  </r>
  <r>
    <x v="5"/>
    <x v="2"/>
    <e v="#N/A"/>
    <x v="3"/>
    <e v="#REF!"/>
    <e v="#REF!"/>
    <e v="#REF!"/>
    <e v="#REF!"/>
    <e v="#REF!"/>
  </r>
  <r>
    <x v="5"/>
    <x v="2"/>
    <e v="#N/A"/>
    <x v="4"/>
    <e v="#REF!"/>
    <e v="#REF!"/>
    <e v="#REF!"/>
    <e v="#REF!"/>
    <e v="#REF!"/>
  </r>
  <r>
    <x v="5"/>
    <x v="2"/>
    <e v="#N/A"/>
    <x v="5"/>
    <e v="#REF!"/>
    <e v="#REF!"/>
    <e v="#REF!"/>
    <e v="#REF!"/>
    <n v="0"/>
  </r>
  <r>
    <x v="0"/>
    <x v="0"/>
    <n v="36"/>
    <x v="6"/>
    <e v="#REF!"/>
    <e v="#REF!"/>
    <e v="#REF!"/>
    <e v="#REF!"/>
    <e v="#REF!"/>
  </r>
  <r>
    <x v="1"/>
    <x v="1"/>
    <n v="10.1"/>
    <x v="6"/>
    <e v="#REF!"/>
    <e v="#REF!"/>
    <e v="#REF!"/>
    <e v="#REF!"/>
    <e v="#REF!"/>
  </r>
  <r>
    <x v="2"/>
    <x v="2"/>
    <e v="#N/A"/>
    <x v="6"/>
    <e v="#REF!"/>
    <e v="#REF!"/>
    <e v="#REF!"/>
    <e v="#REF!"/>
    <e v="#REF!"/>
  </r>
  <r>
    <x v="3"/>
    <x v="3"/>
    <n v="9.4"/>
    <x v="6"/>
    <e v="#REF!"/>
    <e v="#REF!"/>
    <e v="#REF!"/>
    <e v="#REF!"/>
    <e v="#REF!"/>
  </r>
  <r>
    <x v="4"/>
    <x v="0"/>
    <n v="10.9"/>
    <x v="6"/>
    <e v="#REF!"/>
    <e v="#REF!"/>
    <e v="#REF!"/>
    <e v="#REF!"/>
    <e v="#REF!"/>
  </r>
  <r>
    <x v="5"/>
    <x v="2"/>
    <e v="#N/A"/>
    <x v="6"/>
    <e v="#REF!"/>
    <e v="#REF!"/>
    <e v="#REF!"/>
    <e v="#REF!"/>
    <e v="#REF!"/>
  </r>
  <r>
    <x v="6"/>
    <x v="3"/>
    <n v="7.1"/>
    <x v="6"/>
    <e v="#REF!"/>
    <e v="#REF!"/>
    <e v="#REF!"/>
    <e v="#REF!"/>
    <e v="#REF!"/>
  </r>
  <r>
    <x v="7"/>
    <x v="4"/>
    <n v="8.6"/>
    <x v="6"/>
    <e v="#REF!"/>
    <e v="#REF!"/>
    <e v="#REF!"/>
    <e v="#REF!"/>
    <e v="#REF!"/>
  </r>
  <r>
    <x v="8"/>
    <x v="1"/>
    <n v="7.2"/>
    <x v="6"/>
    <e v="#REF!"/>
    <e v="#REF!"/>
    <e v="#REF!"/>
    <e v="#REF!"/>
    <e v="#REF!"/>
  </r>
  <r>
    <x v="9"/>
    <x v="1"/>
    <n v="19.5"/>
    <x v="6"/>
    <e v="#REF!"/>
    <e v="#REF!"/>
    <e v="#REF!"/>
    <e v="#REF!"/>
    <e v="#REF!"/>
  </r>
  <r>
    <x v="10"/>
    <x v="1"/>
    <n v="4.7"/>
    <x v="6"/>
    <e v="#REF!"/>
    <e v="#REF!"/>
    <e v="#REF!"/>
    <e v="#REF!"/>
    <e v="#REF!"/>
  </r>
  <r>
    <x v="11"/>
    <x v="4"/>
    <n v="17.3"/>
    <x v="6"/>
    <e v="#REF!"/>
    <e v="#REF!"/>
    <e v="#REF!"/>
    <e v="#REF!"/>
    <e v="#REF!"/>
  </r>
  <r>
    <x v="0"/>
    <x v="0"/>
    <n v="36"/>
    <x v="7"/>
    <e v="#REF!"/>
    <e v="#REF!"/>
    <e v="#REF!"/>
    <e v="#REF!"/>
    <e v="#REF!"/>
  </r>
  <r>
    <x v="1"/>
    <x v="1"/>
    <n v="10.1"/>
    <x v="7"/>
    <e v="#REF!"/>
    <e v="#REF!"/>
    <e v="#REF!"/>
    <e v="#REF!"/>
    <e v="#REF!"/>
  </r>
  <r>
    <x v="2"/>
    <x v="2"/>
    <e v="#N/A"/>
    <x v="7"/>
    <e v="#REF!"/>
    <e v="#REF!"/>
    <e v="#REF!"/>
    <e v="#REF!"/>
    <e v="#REF!"/>
  </r>
  <r>
    <x v="3"/>
    <x v="3"/>
    <n v="9.4"/>
    <x v="7"/>
    <e v="#REF!"/>
    <e v="#REF!"/>
    <e v="#REF!"/>
    <e v="#REF!"/>
    <e v="#REF!"/>
  </r>
  <r>
    <x v="4"/>
    <x v="0"/>
    <n v="10.9"/>
    <x v="7"/>
    <e v="#REF!"/>
    <e v="#REF!"/>
    <e v="#REF!"/>
    <e v="#REF!"/>
    <e v="#REF!"/>
  </r>
  <r>
    <x v="5"/>
    <x v="2"/>
    <e v="#N/A"/>
    <x v="7"/>
    <e v="#REF!"/>
    <e v="#REF!"/>
    <e v="#REF!"/>
    <e v="#REF!"/>
    <e v="#REF!"/>
  </r>
  <r>
    <x v="6"/>
    <x v="3"/>
    <n v="7.1"/>
    <x v="7"/>
    <e v="#REF!"/>
    <e v="#REF!"/>
    <e v="#REF!"/>
    <e v="#REF!"/>
    <e v="#REF!"/>
  </r>
  <r>
    <x v="7"/>
    <x v="4"/>
    <n v="8.6"/>
    <x v="7"/>
    <e v="#REF!"/>
    <e v="#REF!"/>
    <e v="#REF!"/>
    <e v="#REF!"/>
    <e v="#REF!"/>
  </r>
  <r>
    <x v="8"/>
    <x v="1"/>
    <n v="7.2"/>
    <x v="7"/>
    <e v="#REF!"/>
    <e v="#REF!"/>
    <e v="#REF!"/>
    <e v="#REF!"/>
    <e v="#REF!"/>
  </r>
  <r>
    <x v="9"/>
    <x v="1"/>
    <n v="19.5"/>
    <x v="7"/>
    <e v="#REF!"/>
    <e v="#REF!"/>
    <e v="#REF!"/>
    <e v="#REF!"/>
    <e v="#REF!"/>
  </r>
  <r>
    <x v="10"/>
    <x v="1"/>
    <n v="4.7"/>
    <x v="7"/>
    <e v="#REF!"/>
    <e v="#REF!"/>
    <e v="#REF!"/>
    <e v="#REF!"/>
    <e v="#REF!"/>
  </r>
  <r>
    <x v="11"/>
    <x v="4"/>
    <n v="17.3"/>
    <x v="7"/>
    <e v="#REF!"/>
    <e v="#REF!"/>
    <e v="#REF!"/>
    <e v="#REF!"/>
    <e v="#REF!"/>
  </r>
  <r>
    <x v="6"/>
    <x v="3"/>
    <n v="7.1"/>
    <x v="0"/>
    <e v="#REF!"/>
    <e v="#REF!"/>
    <e v="#REF!"/>
    <e v="#REF!"/>
    <n v="0"/>
  </r>
  <r>
    <x v="6"/>
    <x v="3"/>
    <n v="7.1"/>
    <x v="1"/>
    <n v="0"/>
    <n v="0"/>
    <n v="0"/>
    <n v="0"/>
    <n v="0"/>
  </r>
  <r>
    <x v="6"/>
    <x v="3"/>
    <n v="7.1"/>
    <x v="2"/>
    <e v="#REF!"/>
    <e v="#REF!"/>
    <e v="#REF!"/>
    <e v="#REF!"/>
    <e v="#REF!"/>
  </r>
  <r>
    <x v="6"/>
    <x v="3"/>
    <n v="7.1"/>
    <x v="3"/>
    <e v="#REF!"/>
    <e v="#REF!"/>
    <e v="#REF!"/>
    <e v="#REF!"/>
    <e v="#REF!"/>
  </r>
  <r>
    <x v="6"/>
    <x v="3"/>
    <n v="7.1"/>
    <x v="4"/>
    <e v="#REF!"/>
    <e v="#REF!"/>
    <e v="#REF!"/>
    <e v="#REF!"/>
    <e v="#REF!"/>
  </r>
  <r>
    <x v="6"/>
    <x v="3"/>
    <n v="7.1"/>
    <x v="5"/>
    <e v="#REF!"/>
    <e v="#REF!"/>
    <e v="#REF!"/>
    <e v="#REF!"/>
    <n v="0"/>
  </r>
  <r>
    <x v="7"/>
    <x v="4"/>
    <n v="8.6"/>
    <x v="0"/>
    <e v="#REF!"/>
    <e v="#REF!"/>
    <e v="#REF!"/>
    <e v="#REF!"/>
    <n v="0"/>
  </r>
  <r>
    <x v="7"/>
    <x v="4"/>
    <n v="8.6"/>
    <x v="1"/>
    <n v="0"/>
    <n v="0"/>
    <n v="0"/>
    <n v="0"/>
    <n v="0"/>
  </r>
  <r>
    <x v="7"/>
    <x v="4"/>
    <n v="8.6"/>
    <x v="2"/>
    <e v="#REF!"/>
    <e v="#REF!"/>
    <e v="#REF!"/>
    <e v="#REF!"/>
    <e v="#REF!"/>
  </r>
  <r>
    <x v="7"/>
    <x v="4"/>
    <n v="8.6"/>
    <x v="3"/>
    <e v="#REF!"/>
    <e v="#REF!"/>
    <e v="#REF!"/>
    <e v="#REF!"/>
    <e v="#REF!"/>
  </r>
  <r>
    <x v="7"/>
    <x v="4"/>
    <n v="8.6"/>
    <x v="4"/>
    <e v="#REF!"/>
    <e v="#REF!"/>
    <e v="#REF!"/>
    <e v="#REF!"/>
    <e v="#REF!"/>
  </r>
  <r>
    <x v="7"/>
    <x v="4"/>
    <n v="8.6"/>
    <x v="5"/>
    <e v="#REF!"/>
    <e v="#REF!"/>
    <e v="#REF!"/>
    <e v="#REF!"/>
    <n v="0"/>
  </r>
  <r>
    <x v="8"/>
    <x v="1"/>
    <n v="7.2"/>
    <x v="0"/>
    <e v="#REF!"/>
    <e v="#REF!"/>
    <e v="#REF!"/>
    <e v="#REF!"/>
    <n v="0"/>
  </r>
  <r>
    <x v="8"/>
    <x v="1"/>
    <n v="7.2"/>
    <x v="1"/>
    <n v="0"/>
    <n v="0"/>
    <n v="0"/>
    <n v="0"/>
    <n v="0"/>
  </r>
  <r>
    <x v="8"/>
    <x v="1"/>
    <n v="7.2"/>
    <x v="2"/>
    <e v="#REF!"/>
    <e v="#REF!"/>
    <e v="#REF!"/>
    <e v="#REF!"/>
    <e v="#REF!"/>
  </r>
  <r>
    <x v="8"/>
    <x v="1"/>
    <n v="7.2"/>
    <x v="3"/>
    <e v="#REF!"/>
    <e v="#REF!"/>
    <e v="#REF!"/>
    <e v="#REF!"/>
    <e v="#REF!"/>
  </r>
  <r>
    <x v="8"/>
    <x v="1"/>
    <n v="7.2"/>
    <x v="4"/>
    <e v="#REF!"/>
    <e v="#REF!"/>
    <e v="#REF!"/>
    <e v="#REF!"/>
    <e v="#REF!"/>
  </r>
  <r>
    <x v="8"/>
    <x v="1"/>
    <n v="7.2"/>
    <x v="5"/>
    <e v="#REF!"/>
    <e v="#REF!"/>
    <e v="#REF!"/>
    <e v="#REF!"/>
    <n v="0"/>
  </r>
  <r>
    <x v="9"/>
    <x v="1"/>
    <n v="19.5"/>
    <x v="0"/>
    <e v="#REF!"/>
    <e v="#REF!"/>
    <e v="#REF!"/>
    <e v="#REF!"/>
    <n v="0"/>
  </r>
  <r>
    <x v="9"/>
    <x v="1"/>
    <n v="19.5"/>
    <x v="1"/>
    <n v="0"/>
    <n v="0"/>
    <n v="0"/>
    <n v="0"/>
    <n v="0"/>
  </r>
  <r>
    <x v="9"/>
    <x v="1"/>
    <n v="19.5"/>
    <x v="2"/>
    <e v="#REF!"/>
    <e v="#REF!"/>
    <e v="#REF!"/>
    <e v="#REF!"/>
    <e v="#REF!"/>
  </r>
  <r>
    <x v="9"/>
    <x v="1"/>
    <n v="19.5"/>
    <x v="3"/>
    <e v="#REF!"/>
    <e v="#REF!"/>
    <e v="#REF!"/>
    <e v="#REF!"/>
    <e v="#REF!"/>
  </r>
  <r>
    <x v="9"/>
    <x v="1"/>
    <n v="19.5"/>
    <x v="4"/>
    <e v="#REF!"/>
    <e v="#REF!"/>
    <e v="#REF!"/>
    <e v="#REF!"/>
    <e v="#REF!"/>
  </r>
  <r>
    <x v="9"/>
    <x v="1"/>
    <n v="19.5"/>
    <x v="5"/>
    <e v="#REF!"/>
    <e v="#REF!"/>
    <e v="#REF!"/>
    <e v="#REF!"/>
    <n v="0"/>
  </r>
  <r>
    <x v="10"/>
    <x v="1"/>
    <n v="4.7"/>
    <x v="0"/>
    <e v="#REF!"/>
    <e v="#REF!"/>
    <e v="#REF!"/>
    <e v="#REF!"/>
    <n v="0"/>
  </r>
  <r>
    <x v="10"/>
    <x v="1"/>
    <n v="4.7"/>
    <x v="1"/>
    <n v="0"/>
    <n v="0"/>
    <n v="0"/>
    <n v="0"/>
    <n v="0"/>
  </r>
  <r>
    <x v="10"/>
    <x v="1"/>
    <n v="4.7"/>
    <x v="2"/>
    <e v="#REF!"/>
    <e v="#REF!"/>
    <e v="#REF!"/>
    <e v="#REF!"/>
    <e v="#REF!"/>
  </r>
  <r>
    <x v="10"/>
    <x v="1"/>
    <n v="4.7"/>
    <x v="3"/>
    <e v="#REF!"/>
    <e v="#REF!"/>
    <e v="#REF!"/>
    <e v="#REF!"/>
    <e v="#REF!"/>
  </r>
  <r>
    <x v="10"/>
    <x v="1"/>
    <n v="4.7"/>
    <x v="4"/>
    <e v="#REF!"/>
    <e v="#REF!"/>
    <e v="#REF!"/>
    <e v="#REF!"/>
    <e v="#REF!"/>
  </r>
  <r>
    <x v="10"/>
    <x v="1"/>
    <n v="4.7"/>
    <x v="5"/>
    <e v="#REF!"/>
    <e v="#REF!"/>
    <e v="#REF!"/>
    <e v="#REF!"/>
    <n v="0"/>
  </r>
  <r>
    <x v="11"/>
    <x v="4"/>
    <n v="17.3"/>
    <x v="0"/>
    <e v="#REF!"/>
    <e v="#REF!"/>
    <e v="#REF!"/>
    <e v="#REF!"/>
    <n v="0"/>
  </r>
  <r>
    <x v="11"/>
    <x v="4"/>
    <n v="17.3"/>
    <x v="1"/>
    <n v="0"/>
    <n v="0"/>
    <n v="0"/>
    <n v="0"/>
    <n v="0"/>
  </r>
  <r>
    <x v="11"/>
    <x v="4"/>
    <n v="17.3"/>
    <x v="2"/>
    <e v="#REF!"/>
    <e v="#REF!"/>
    <e v="#REF!"/>
    <e v="#REF!"/>
    <e v="#REF!"/>
  </r>
  <r>
    <x v="11"/>
    <x v="4"/>
    <n v="17.3"/>
    <x v="3"/>
    <e v="#REF!"/>
    <e v="#REF!"/>
    <e v="#REF!"/>
    <e v="#REF!"/>
    <e v="#REF!"/>
  </r>
  <r>
    <x v="11"/>
    <x v="4"/>
    <n v="17.3"/>
    <x v="4"/>
    <e v="#REF!"/>
    <e v="#REF!"/>
    <e v="#REF!"/>
    <e v="#REF!"/>
    <e v="#REF!"/>
  </r>
  <r>
    <x v="11"/>
    <x v="4"/>
    <n v="17.3"/>
    <x v="5"/>
    <e v="#REF!"/>
    <e v="#REF!"/>
    <e v="#REF!"/>
    <e v="#REF!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5">
  <location ref="A3:N10" firstHeaderRow="1" firstDataRow="2" firstDataCol="1" rowPageCount="1" colPageCount="1"/>
  <pivotFields count="9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9">
        <item m="1" x="5"/>
        <item m="1" x="6"/>
        <item m="1" x="7"/>
        <item x="0"/>
        <item x="1"/>
        <item x="2"/>
        <item x="3"/>
        <item x="4"/>
        <item t="default"/>
      </items>
    </pivotField>
    <pivotField showAll="0"/>
    <pivotField axis="axisPage" multipleItemSelectionAllowed="1" showAll="0">
      <items count="9">
        <item h="1" x="0"/>
        <item x="1"/>
        <item x="2"/>
        <item x="6"/>
        <item x="7"/>
        <item x="3"/>
        <item x="4"/>
        <item h="1" x="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6"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3" hier="-1"/>
  </pageFields>
  <dataFields count="1">
    <dataField name="Sum of CupPts" fld="8" baseField="1" baseItem="0"/>
  </dataFields>
  <chartFormats count="12">
    <chartFormat chart="19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9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9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9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9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9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9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9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9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9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9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9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4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m="1" x="5"/>
        <item h="1" m="1" x="6"/>
        <item h="1"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2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52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h="1" m="1" x="5"/>
        <item m="1" x="6"/>
        <item h="1"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6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9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9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9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9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9">
  <location ref="A4:E5" firstHeaderRow="0" firstDataRow="1" firstDataCol="1" rowPageCount="2" colPageCount="1"/>
  <pivotFields count="9"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9">
        <item h="1" m="1" x="5"/>
        <item h="1" m="1" x="6"/>
        <item m="1" x="7"/>
        <item h="1" x="0"/>
        <item h="1" x="1"/>
        <item h="1" x="2"/>
        <item h="1" x="3"/>
        <item h="1" x="4"/>
        <item t="default"/>
      </items>
    </pivotField>
    <pivotField showAll="0"/>
    <pivotField axis="axisPage" multipleItemSelectionAllowed="1" showAll="0">
      <items count="9">
        <item x="0"/>
        <item x="1"/>
        <item x="2"/>
        <item h="1" x="6"/>
        <item h="1" x="7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AveGs" fld="4" subtotal="average" baseField="0" baseItem="0" numFmtId="164"/>
    <dataField name="TotGs:Par" fld="5" baseField="0" baseItem="0"/>
    <dataField name="AveNt" fld="6" subtotal="average" baseField="0" baseItem="0" numFmtId="164"/>
    <dataField name="TotNt:Par" fld="7" baseField="0" baseItem="0"/>
  </dataFields>
  <chartFormats count="16"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3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0" format="3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7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7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7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I97" totalsRowShown="0" headerRowDxfId="10" dataDxfId="9">
  <autoFilter ref="A1:I97" xr:uid="{00000000-0009-0000-0100-000001000000}">
    <filterColumn colId="3">
      <filters>
        <filter val="1"/>
        <filter val="2"/>
        <filter val="3"/>
        <filter val="6"/>
        <filter val="7"/>
        <filter val="8"/>
      </filters>
    </filterColumn>
  </autoFilter>
  <sortState xmlns:xlrd2="http://schemas.microsoft.com/office/spreadsheetml/2017/richdata2" ref="A2:I97">
    <sortCondition ref="A1:A97"/>
  </sortState>
  <tableColumns count="9">
    <tableColumn id="1" xr3:uid="{00000000-0010-0000-0100-000001000000}" name="Player" dataDxfId="8"/>
    <tableColumn id="2" xr3:uid="{00000000-0010-0000-0100-000002000000}" name="Team" dataDxfId="7">
      <calculatedColumnFormula>VLOOKUP(A2,#REF!,2,0)</calculatedColumnFormula>
    </tableColumn>
    <tableColumn id="8" xr3:uid="{00000000-0010-0000-0100-000008000000}" name="Index" dataDxfId="6">
      <calculatedColumnFormula>VLOOKUP(Table1[[#This Row],[Player]],#REF!,3,0)</calculatedColumnFormula>
    </tableColumn>
    <tableColumn id="3" xr3:uid="{00000000-0010-0000-0100-000003000000}" name="Round" dataDxfId="5"/>
    <tableColumn id="4" xr3:uid="{00000000-0010-0000-0100-000004000000}" name="Gross" dataDxfId="4">
      <calculatedColumnFormula>VLOOKUP(Table1[[#This Row],[Player]],#REF!,22,0)</calculatedColumnFormula>
    </tableColumn>
    <tableColumn id="10" xr3:uid="{00000000-0010-0000-0100-00000A000000}" name="Gs2PAR" dataDxfId="3">
      <calculatedColumnFormula>IF(Table1[[#This Row],[Gross]]&gt;0,Table1[[#This Row],[Gross]]-72,0)</calculatedColumnFormula>
    </tableColumn>
    <tableColumn id="5" xr3:uid="{00000000-0010-0000-0100-000005000000}" name="Net" dataDxfId="2">
      <calculatedColumnFormula>IF(Table1[[#This Row],[Gross]]&gt;0,Table1[[#This Row],[Gross]]-Table1[[#This Row],[Index]],0)</calculatedColumnFormula>
    </tableColumn>
    <tableColumn id="6" xr3:uid="{00000000-0010-0000-0100-000006000000}" name="Nt2PAR" dataDxfId="1">
      <calculatedColumnFormula>IF(Table1[[#This Row],[Net]]&gt;0,Table1[[#This Row],[Net]]-72,0)</calculatedColumnFormula>
    </tableColumn>
    <tableColumn id="7" xr3:uid="{00000000-0010-0000-0100-000007000000}" name="CupP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7"/>
  <sheetViews>
    <sheetView view="pageBreakPreview" topLeftCell="A31" zoomScale="70" zoomScaleNormal="70" zoomScaleSheetLayoutView="70" workbookViewId="0">
      <selection activeCell="P75" sqref="P75"/>
    </sheetView>
  </sheetViews>
  <sheetFormatPr defaultRowHeight="15" x14ac:dyDescent="0.25"/>
  <cols>
    <col min="1" max="1" width="2.5703125" customWidth="1"/>
    <col min="2" max="2" width="2.7109375" customWidth="1"/>
    <col min="13" max="13" width="2.5703125" customWidth="1"/>
  </cols>
  <sheetData>
    <row r="1" spans="2:13" ht="15.75" thickBot="1" x14ac:dyDescent="0.3"/>
    <row r="2" spans="2:13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3" x14ac:dyDescent="0.25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2:13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2:13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2:13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2:13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2:13" x14ac:dyDescent="0.2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2:13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</row>
    <row r="10" spans="2:13" x14ac:dyDescent="0.2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</row>
    <row r="11" spans="2:13" x14ac:dyDescent="0.2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2:13" x14ac:dyDescent="0.25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2:13" x14ac:dyDescent="0.2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2:13" x14ac:dyDescent="0.2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2:13" x14ac:dyDescent="0.25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2:13" x14ac:dyDescent="0.2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2:13" x14ac:dyDescent="0.2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2:13" x14ac:dyDescent="0.25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2:13" x14ac:dyDescent="0.25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2:13" x14ac:dyDescent="0.25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2:13" x14ac:dyDescent="0.2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2:13" x14ac:dyDescent="0.2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2:13" x14ac:dyDescent="0.2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</row>
    <row r="24" spans="2:13" x14ac:dyDescent="0.2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</row>
    <row r="25" spans="2:13" x14ac:dyDescent="0.2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2:13" x14ac:dyDescent="0.2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2:13" x14ac:dyDescent="0.25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</row>
    <row r="28" spans="2:13" x14ac:dyDescent="0.2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</row>
    <row r="29" spans="2:13" x14ac:dyDescent="0.25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2:13" x14ac:dyDescent="0.2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2:13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2:13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2:13" x14ac:dyDescent="0.2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2:13" x14ac:dyDescent="0.2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2:13" x14ac:dyDescent="0.2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2:13" x14ac:dyDescent="0.2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2:13" x14ac:dyDescent="0.2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2:13" x14ac:dyDescent="0.2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2:13" x14ac:dyDescent="0.2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</row>
    <row r="40" spans="2:13" x14ac:dyDescent="0.25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2:13" x14ac:dyDescent="0.25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</row>
    <row r="42" spans="2:13" x14ac:dyDescent="0.25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 x14ac:dyDescent="0.25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</row>
    <row r="44" spans="2:13" x14ac:dyDescent="0.2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</row>
    <row r="45" spans="2:13" x14ac:dyDescent="0.2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</row>
    <row r="46" spans="2:13" x14ac:dyDescent="0.2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2:13" x14ac:dyDescent="0.25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</row>
    <row r="48" spans="2:13" x14ac:dyDescent="0.2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</row>
    <row r="49" spans="2:13" x14ac:dyDescent="0.25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</row>
    <row r="50" spans="2:13" x14ac:dyDescent="0.2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</row>
    <row r="51" spans="2:13" x14ac:dyDescent="0.25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</row>
    <row r="52" spans="2:13" x14ac:dyDescent="0.25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</row>
    <row r="53" spans="2:13" x14ac:dyDescent="0.25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</row>
    <row r="54" spans="2:13" x14ac:dyDescent="0.25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</row>
    <row r="55" spans="2:13" x14ac:dyDescent="0.25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</row>
    <row r="56" spans="2:13" x14ac:dyDescent="0.25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</row>
    <row r="57" spans="2:13" x14ac:dyDescent="0.25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</row>
    <row r="58" spans="2:13" x14ac:dyDescent="0.25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5"/>
    </row>
    <row r="59" spans="2:13" x14ac:dyDescent="0.25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5"/>
    </row>
    <row r="60" spans="2:13" x14ac:dyDescent="0.25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</row>
    <row r="61" spans="2:13" x14ac:dyDescent="0.25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5"/>
    </row>
    <row r="62" spans="2:13" x14ac:dyDescent="0.25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5"/>
    </row>
    <row r="63" spans="2:13" x14ac:dyDescent="0.25"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5"/>
    </row>
    <row r="64" spans="2:13" x14ac:dyDescent="0.25"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5"/>
    </row>
    <row r="65" spans="2:13" x14ac:dyDescent="0.25"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</row>
    <row r="66" spans="2:13" x14ac:dyDescent="0.25"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</row>
    <row r="67" spans="2:13" x14ac:dyDescent="0.25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</row>
    <row r="68" spans="2:13" x14ac:dyDescent="0.25"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</row>
    <row r="69" spans="2:13" x14ac:dyDescent="0.25"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5"/>
    </row>
    <row r="70" spans="2:13" x14ac:dyDescent="0.25"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</row>
    <row r="71" spans="2:13" x14ac:dyDescent="0.25"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5"/>
    </row>
    <row r="72" spans="2:13" x14ac:dyDescent="0.25"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5"/>
    </row>
    <row r="73" spans="2:13" x14ac:dyDescent="0.25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5"/>
    </row>
    <row r="74" spans="2:13" x14ac:dyDescent="0.25"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5"/>
    </row>
    <row r="75" spans="2:13" x14ac:dyDescent="0.25"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5"/>
    </row>
    <row r="76" spans="2:13" x14ac:dyDescent="0.25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5"/>
    </row>
    <row r="77" spans="2:13" x14ac:dyDescent="0.25"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5"/>
    </row>
    <row r="78" spans="2:13" x14ac:dyDescent="0.25"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5"/>
    </row>
    <row r="79" spans="2:13" x14ac:dyDescent="0.25"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5"/>
    </row>
    <row r="80" spans="2:13" x14ac:dyDescent="0.25"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5"/>
    </row>
    <row r="81" spans="2:13" x14ac:dyDescent="0.25"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5"/>
    </row>
    <row r="82" spans="2:13" x14ac:dyDescent="0.25"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5"/>
    </row>
    <row r="83" spans="2:13" x14ac:dyDescent="0.25"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5"/>
    </row>
    <row r="84" spans="2:13" x14ac:dyDescent="0.25"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5"/>
    </row>
    <row r="85" spans="2:13" x14ac:dyDescent="0.25"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</row>
    <row r="86" spans="2:13" x14ac:dyDescent="0.25"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</row>
    <row r="87" spans="2:13" ht="15.75" thickBot="1" x14ac:dyDescent="0.3"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8"/>
    </row>
  </sheetData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8"/>
  <sheetViews>
    <sheetView showGridLines="0" workbookViewId="0">
      <selection activeCell="AN34" sqref="AN34"/>
    </sheetView>
  </sheetViews>
  <sheetFormatPr defaultRowHeight="15" x14ac:dyDescent="0.25"/>
  <cols>
    <col min="2" max="2" width="16.140625" bestFit="1" customWidth="1"/>
    <col min="3" max="7" width="6.28515625" customWidth="1"/>
    <col min="8" max="8" width="6.85546875" customWidth="1"/>
    <col min="9" max="18" width="6.28515625" customWidth="1"/>
    <col min="20" max="37" width="0" hidden="1" customWidth="1"/>
  </cols>
  <sheetData>
    <row r="2" spans="2:19" ht="20.25" customHeight="1" x14ac:dyDescent="0.35">
      <c r="B2" s="294" t="s">
        <v>0</v>
      </c>
      <c r="C2" s="295"/>
      <c r="D2" s="295"/>
      <c r="E2" s="295"/>
      <c r="F2" s="295"/>
      <c r="G2" s="295"/>
      <c r="H2" s="295"/>
      <c r="I2" s="295"/>
    </row>
    <row r="3" spans="2:19" ht="34.5" customHeight="1" thickBot="1" x14ac:dyDescent="0.3">
      <c r="B3" s="113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7" t="s">
        <v>6</v>
      </c>
      <c r="H3" s="296" t="s">
        <v>7</v>
      </c>
      <c r="I3" s="297"/>
    </row>
    <row r="4" spans="2:19" ht="21.75" thickBot="1" x14ac:dyDescent="0.35">
      <c r="B4" s="137" t="s">
        <v>8</v>
      </c>
      <c r="C4" s="115">
        <v>0</v>
      </c>
      <c r="D4" s="115">
        <v>3</v>
      </c>
      <c r="E4" s="115">
        <v>4.5</v>
      </c>
      <c r="F4" s="115">
        <v>4</v>
      </c>
      <c r="G4" s="115">
        <v>4</v>
      </c>
      <c r="H4" s="298">
        <f>SUM(C4:G4)</f>
        <v>15.5</v>
      </c>
      <c r="I4" s="299"/>
    </row>
    <row r="5" spans="2:19" ht="21.75" thickBot="1" x14ac:dyDescent="0.35">
      <c r="B5" s="205" t="s">
        <v>9</v>
      </c>
      <c r="C5" s="116">
        <v>0.5</v>
      </c>
      <c r="D5" s="116">
        <v>3</v>
      </c>
      <c r="E5" s="116">
        <v>3</v>
      </c>
      <c r="F5" s="116">
        <v>2</v>
      </c>
      <c r="G5" s="116">
        <v>1.5</v>
      </c>
      <c r="H5" s="298">
        <f>SUM(C5:G5)</f>
        <v>10</v>
      </c>
      <c r="I5" s="299"/>
    </row>
    <row r="6" spans="2:19" ht="21.75" thickBot="1" x14ac:dyDescent="0.35">
      <c r="B6" s="158" t="s">
        <v>10</v>
      </c>
      <c r="C6" s="116">
        <v>1.5</v>
      </c>
      <c r="D6" s="116">
        <v>2</v>
      </c>
      <c r="E6" s="116">
        <v>1.5</v>
      </c>
      <c r="F6" s="116">
        <v>3</v>
      </c>
      <c r="G6" s="116">
        <v>4.5</v>
      </c>
      <c r="H6" s="298">
        <f>SUM(C6:G6)</f>
        <v>12.5</v>
      </c>
      <c r="I6" s="299"/>
    </row>
    <row r="7" spans="2:19" ht="21.75" thickBot="1" x14ac:dyDescent="0.35">
      <c r="B7" s="204" t="s">
        <v>11</v>
      </c>
      <c r="C7" s="116">
        <v>1</v>
      </c>
      <c r="D7" s="116">
        <v>4</v>
      </c>
      <c r="E7" s="116">
        <v>3</v>
      </c>
      <c r="F7" s="116">
        <v>3</v>
      </c>
      <c r="G7" s="116">
        <v>2</v>
      </c>
      <c r="H7" s="298">
        <f>SUM(C7:G7)</f>
        <v>13</v>
      </c>
      <c r="I7" s="299"/>
    </row>
    <row r="8" spans="2:19" ht="19.5" thickBot="1" x14ac:dyDescent="0.35">
      <c r="B8" s="114" t="s">
        <v>12</v>
      </c>
      <c r="C8" s="134">
        <f>SUM(C4:C7)</f>
        <v>3</v>
      </c>
      <c r="D8" s="135">
        <f>SUM(D4:D7)</f>
        <v>12</v>
      </c>
      <c r="E8" s="135">
        <f>SUM(E4:E7)</f>
        <v>12</v>
      </c>
      <c r="F8" s="135">
        <f>SUM(F4:F7)</f>
        <v>12</v>
      </c>
      <c r="G8" s="135">
        <f>SUM(G4:G7)</f>
        <v>12</v>
      </c>
      <c r="H8" s="292">
        <f>SUM(C8:G8)</f>
        <v>51</v>
      </c>
      <c r="I8" s="293"/>
    </row>
    <row r="9" spans="2:19" x14ac:dyDescent="0.25">
      <c r="B9" s="20"/>
      <c r="C9" s="20"/>
      <c r="D9" s="20"/>
      <c r="E9" s="20"/>
      <c r="F9" s="20"/>
      <c r="G9" s="20"/>
      <c r="H9" s="20"/>
      <c r="I9" s="20"/>
      <c r="J9" s="20"/>
    </row>
    <row r="10" spans="2:19" x14ac:dyDescent="0.25">
      <c r="B10" s="20"/>
      <c r="C10" s="20"/>
      <c r="D10" s="20"/>
      <c r="E10" s="20"/>
      <c r="F10" s="20"/>
      <c r="G10" s="20"/>
      <c r="H10" s="20"/>
      <c r="I10" s="20"/>
      <c r="J10" s="20"/>
    </row>
    <row r="11" spans="2:19" ht="27" thickBot="1" x14ac:dyDescent="0.45">
      <c r="B11" s="290" t="s">
        <v>13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</row>
    <row r="12" spans="2:19" ht="48.75" customHeight="1" x14ac:dyDescent="0.25">
      <c r="B12" s="46" t="s">
        <v>14</v>
      </c>
      <c r="C12" s="118" t="s">
        <v>15</v>
      </c>
      <c r="D12" s="118" t="s">
        <v>16</v>
      </c>
      <c r="E12" s="119" t="s">
        <v>17</v>
      </c>
      <c r="F12" s="120" t="s">
        <v>18</v>
      </c>
      <c r="G12" s="120" t="s">
        <v>19</v>
      </c>
      <c r="H12" s="121" t="s">
        <v>20</v>
      </c>
      <c r="I12" s="119" t="s">
        <v>21</v>
      </c>
      <c r="J12" s="127" t="s">
        <v>22</v>
      </c>
      <c r="K12" s="127" t="s">
        <v>23</v>
      </c>
      <c r="L12" s="128" t="s">
        <v>24</v>
      </c>
      <c r="M12" s="119" t="s">
        <v>25</v>
      </c>
      <c r="N12" s="124" t="s">
        <v>26</v>
      </c>
      <c r="O12" s="124" t="s">
        <v>27</v>
      </c>
      <c r="P12" s="125" t="s">
        <v>28</v>
      </c>
      <c r="Q12" s="131" t="s">
        <v>29</v>
      </c>
      <c r="R12" s="132" t="s">
        <v>30</v>
      </c>
      <c r="S12" s="47" t="s">
        <v>31</v>
      </c>
    </row>
    <row r="13" spans="2:19" ht="15.75" x14ac:dyDescent="0.25">
      <c r="B13" s="136" t="s">
        <v>33</v>
      </c>
      <c r="C13" s="122">
        <v>79</v>
      </c>
      <c r="D13" s="122">
        <f>C13-'Contact-Player Info'!G6</f>
        <v>72</v>
      </c>
      <c r="E13" s="48">
        <v>2</v>
      </c>
      <c r="F13" s="123">
        <v>77</v>
      </c>
      <c r="G13" s="123">
        <f>F13-'Contact-Player Info'!H6</f>
        <v>69</v>
      </c>
      <c r="H13" s="123">
        <f>G13+D13</f>
        <v>141</v>
      </c>
      <c r="I13" s="48">
        <v>1</v>
      </c>
      <c r="J13" s="129">
        <v>71</v>
      </c>
      <c r="K13" s="129">
        <f>J13-'Contact-Player Info'!I6</f>
        <v>64</v>
      </c>
      <c r="L13" s="129">
        <f>K13+G13+D13</f>
        <v>205</v>
      </c>
      <c r="M13" s="48">
        <v>1</v>
      </c>
      <c r="N13" s="126">
        <v>86</v>
      </c>
      <c r="O13" s="126">
        <f>N13-'Contact-Player Info'!J6</f>
        <v>78</v>
      </c>
      <c r="P13" s="126">
        <f>O13+K13+H13</f>
        <v>283</v>
      </c>
      <c r="Q13" s="130">
        <f>D13+G13+K13+O13</f>
        <v>283</v>
      </c>
      <c r="R13" s="133">
        <f>Q13-288</f>
        <v>-5</v>
      </c>
      <c r="S13" s="49">
        <v>1</v>
      </c>
    </row>
    <row r="14" spans="2:19" ht="15.75" x14ac:dyDescent="0.25">
      <c r="B14" s="159" t="s">
        <v>40</v>
      </c>
      <c r="C14" s="122">
        <v>82</v>
      </c>
      <c r="D14" s="122">
        <f>C14-'Contact-Player Info'!G13</f>
        <v>74</v>
      </c>
      <c r="E14" s="48">
        <v>5</v>
      </c>
      <c r="F14" s="123">
        <v>82</v>
      </c>
      <c r="G14" s="123">
        <f>F14-'Contact-Player Info'!H13</f>
        <v>73</v>
      </c>
      <c r="H14" s="123">
        <f>G14+D14</f>
        <v>147</v>
      </c>
      <c r="I14" s="48">
        <v>4</v>
      </c>
      <c r="J14" s="129">
        <v>78</v>
      </c>
      <c r="K14" s="129">
        <f>J14-'Contact-Player Info'!I13</f>
        <v>70</v>
      </c>
      <c r="L14" s="129">
        <f>K14+G14+D14</f>
        <v>217</v>
      </c>
      <c r="M14" s="48">
        <v>4</v>
      </c>
      <c r="N14" s="126">
        <v>82</v>
      </c>
      <c r="O14" s="126">
        <f>N14-'Contact-Player Info'!J13</f>
        <v>74</v>
      </c>
      <c r="P14" s="126">
        <f>O14+K14+H14</f>
        <v>291</v>
      </c>
      <c r="Q14" s="130">
        <f>D14+G14+K14+O14</f>
        <v>291</v>
      </c>
      <c r="R14" s="133">
        <f>Q14-288</f>
        <v>3</v>
      </c>
      <c r="S14" s="49">
        <v>2</v>
      </c>
    </row>
    <row r="15" spans="2:19" ht="15.75" x14ac:dyDescent="0.25">
      <c r="B15" s="136" t="s">
        <v>35</v>
      </c>
      <c r="C15" s="122">
        <v>80</v>
      </c>
      <c r="D15" s="122">
        <f>C15-'Contact-Player Info'!G7</f>
        <v>72</v>
      </c>
      <c r="E15" s="48">
        <v>2</v>
      </c>
      <c r="F15" s="123">
        <v>78</v>
      </c>
      <c r="G15" s="123">
        <f>F15-'Contact-Player Info'!H7</f>
        <v>69</v>
      </c>
      <c r="H15" s="123">
        <f>G15+D15</f>
        <v>141</v>
      </c>
      <c r="I15" s="48">
        <v>1</v>
      </c>
      <c r="J15" s="129">
        <v>75</v>
      </c>
      <c r="K15" s="129">
        <f>J15-'Contact-Player Info'!I7</f>
        <v>67</v>
      </c>
      <c r="L15" s="129">
        <f>K15+G15+D15</f>
        <v>208</v>
      </c>
      <c r="M15" s="48">
        <v>2</v>
      </c>
      <c r="N15" s="126">
        <v>92</v>
      </c>
      <c r="O15" s="126">
        <f>N15-'Contact-Player Info'!J7</f>
        <v>84</v>
      </c>
      <c r="P15" s="126">
        <f>O15+K15+H15</f>
        <v>292</v>
      </c>
      <c r="Q15" s="130">
        <f>D15+G15+K15+O15</f>
        <v>292</v>
      </c>
      <c r="R15" s="133">
        <f>Q15-288</f>
        <v>4</v>
      </c>
      <c r="S15" s="49">
        <v>3</v>
      </c>
    </row>
    <row r="16" spans="2:19" ht="15.75" x14ac:dyDescent="0.25">
      <c r="B16" s="159" t="s">
        <v>41</v>
      </c>
      <c r="C16" s="122">
        <v>82</v>
      </c>
      <c r="D16" s="122">
        <f>C16-'Contact-Player Info'!G14</f>
        <v>74</v>
      </c>
      <c r="E16" s="48">
        <v>5</v>
      </c>
      <c r="F16" s="123">
        <v>81</v>
      </c>
      <c r="G16" s="123">
        <f>F16-'Contact-Player Info'!H14</f>
        <v>72</v>
      </c>
      <c r="H16" s="123">
        <f>G16+D16</f>
        <v>146</v>
      </c>
      <c r="I16" s="48">
        <v>3</v>
      </c>
      <c r="J16" s="129">
        <v>76</v>
      </c>
      <c r="K16" s="129">
        <f>J16-'Contact-Player Info'!I14</f>
        <v>68</v>
      </c>
      <c r="L16" s="129">
        <f>K16+G16+D16</f>
        <v>214</v>
      </c>
      <c r="M16" s="48">
        <v>3</v>
      </c>
      <c r="N16" s="126">
        <v>86</v>
      </c>
      <c r="O16" s="126">
        <f>N16-'Contact-Player Info'!J14</f>
        <v>78</v>
      </c>
      <c r="P16" s="126">
        <f>O16+K16+H16</f>
        <v>292</v>
      </c>
      <c r="Q16" s="130">
        <f>D16+G16+K16+O16</f>
        <v>292</v>
      </c>
      <c r="R16" s="133">
        <f>Q16-288</f>
        <v>4</v>
      </c>
      <c r="S16" s="49">
        <v>3</v>
      </c>
    </row>
    <row r="17" spans="2:19" ht="15.75" x14ac:dyDescent="0.25">
      <c r="B17" s="496" t="s">
        <v>34</v>
      </c>
      <c r="C17" s="122">
        <v>79</v>
      </c>
      <c r="D17" s="122">
        <f>C17-'Contact-Player Info'!G8</f>
        <v>68</v>
      </c>
      <c r="E17" s="48">
        <v>1</v>
      </c>
      <c r="F17" s="123">
        <v>95</v>
      </c>
      <c r="G17" s="123">
        <f>F17-'Contact-Player Info'!H8</f>
        <v>82</v>
      </c>
      <c r="H17" s="123">
        <f>G17+D17</f>
        <v>150</v>
      </c>
      <c r="I17" s="48">
        <v>7</v>
      </c>
      <c r="J17" s="129">
        <v>81</v>
      </c>
      <c r="K17" s="129">
        <f>J17-'Contact-Player Info'!I8</f>
        <v>70</v>
      </c>
      <c r="L17" s="129">
        <f>K17+G17+D17</f>
        <v>220</v>
      </c>
      <c r="M17" s="48">
        <v>6</v>
      </c>
      <c r="N17" s="126">
        <v>85</v>
      </c>
      <c r="O17" s="126">
        <f>N17-'Contact-Player Info'!J8</f>
        <v>73</v>
      </c>
      <c r="P17" s="126">
        <f>O17+K17+H17</f>
        <v>293</v>
      </c>
      <c r="Q17" s="130">
        <f>D17+G17+K17+O17</f>
        <v>293</v>
      </c>
      <c r="R17" s="133">
        <f>Q17-288</f>
        <v>5</v>
      </c>
      <c r="S17" s="49">
        <v>5</v>
      </c>
    </row>
    <row r="18" spans="2:19" ht="15.75" x14ac:dyDescent="0.25">
      <c r="B18" s="284" t="s">
        <v>44</v>
      </c>
      <c r="C18" s="122">
        <v>73</v>
      </c>
      <c r="D18" s="122">
        <f>C18-'Contact-Player Info'!G17</f>
        <v>73</v>
      </c>
      <c r="E18" s="48">
        <v>4</v>
      </c>
      <c r="F18" s="123">
        <v>74</v>
      </c>
      <c r="G18" s="123">
        <f>F18-'Contact-Player Info'!H17</f>
        <v>74</v>
      </c>
      <c r="H18" s="123">
        <f>G18+D18</f>
        <v>147</v>
      </c>
      <c r="I18" s="48">
        <v>4</v>
      </c>
      <c r="J18" s="129">
        <v>71</v>
      </c>
      <c r="K18" s="129">
        <f>J18-'Contact-Player Info'!I17</f>
        <v>71</v>
      </c>
      <c r="L18" s="129">
        <f>K18+G18+D18</f>
        <v>218</v>
      </c>
      <c r="M18" s="48">
        <v>5</v>
      </c>
      <c r="N18" s="126">
        <v>76</v>
      </c>
      <c r="O18" s="126">
        <f>N18-'Contact-Player Info'!J17</f>
        <v>76</v>
      </c>
      <c r="P18" s="126">
        <f>O18+K18+H18</f>
        <v>294</v>
      </c>
      <c r="Q18" s="130">
        <f>D18+G18+K18+O18</f>
        <v>294</v>
      </c>
      <c r="R18" s="133">
        <f>Q18-288</f>
        <v>6</v>
      </c>
      <c r="S18" s="49">
        <v>6</v>
      </c>
    </row>
    <row r="19" spans="2:19" ht="15.75" x14ac:dyDescent="0.25">
      <c r="B19" s="207" t="s">
        <v>39</v>
      </c>
      <c r="C19" s="122">
        <v>92</v>
      </c>
      <c r="D19" s="122">
        <f>C19-'Contact-Player Info'!G12</f>
        <v>78</v>
      </c>
      <c r="E19" s="48">
        <v>8</v>
      </c>
      <c r="F19" s="123">
        <v>86</v>
      </c>
      <c r="G19" s="123">
        <f>F19-'Contact-Player Info'!H12</f>
        <v>70</v>
      </c>
      <c r="H19" s="123">
        <f>G19+D19</f>
        <v>148</v>
      </c>
      <c r="I19" s="48">
        <v>6</v>
      </c>
      <c r="J19" s="129">
        <v>86</v>
      </c>
      <c r="K19" s="129">
        <f>J19-'Contact-Player Info'!I12</f>
        <v>72</v>
      </c>
      <c r="L19" s="129">
        <f>K19+G19+D19</f>
        <v>220</v>
      </c>
      <c r="M19" s="48">
        <v>6</v>
      </c>
      <c r="N19" s="126">
        <v>94</v>
      </c>
      <c r="O19" s="126">
        <f>N19-'Contact-Player Info'!J12</f>
        <v>79</v>
      </c>
      <c r="P19" s="126">
        <f>O19+K19+H19</f>
        <v>299</v>
      </c>
      <c r="Q19" s="130">
        <f>D19+G19+K19+O19</f>
        <v>299</v>
      </c>
      <c r="R19" s="133">
        <f>Q19-288</f>
        <v>11</v>
      </c>
      <c r="S19" s="49">
        <v>7</v>
      </c>
    </row>
    <row r="20" spans="2:19" ht="15.75" x14ac:dyDescent="0.25">
      <c r="B20" s="284" t="s">
        <v>45</v>
      </c>
      <c r="C20" s="122">
        <v>93</v>
      </c>
      <c r="D20" s="122">
        <f>C20-'Contact-Player Info'!G18</f>
        <v>83</v>
      </c>
      <c r="E20" s="48">
        <v>13</v>
      </c>
      <c r="F20" s="123">
        <v>85</v>
      </c>
      <c r="G20" s="123">
        <f>F20-'Contact-Player Info'!H18</f>
        <v>74</v>
      </c>
      <c r="H20" s="123">
        <f>G20+D20</f>
        <v>157</v>
      </c>
      <c r="I20" s="48">
        <v>9</v>
      </c>
      <c r="J20" s="129">
        <v>81</v>
      </c>
      <c r="K20" s="129">
        <f>J20-'Contact-Player Info'!I18</f>
        <v>71</v>
      </c>
      <c r="L20" s="129">
        <f>K20+G20+D20</f>
        <v>228</v>
      </c>
      <c r="M20" s="48">
        <v>10</v>
      </c>
      <c r="N20" s="126">
        <v>88</v>
      </c>
      <c r="O20" s="126">
        <f>N20-'Contact-Player Info'!J18</f>
        <v>77</v>
      </c>
      <c r="P20" s="126">
        <f>O20+K20+H20</f>
        <v>305</v>
      </c>
      <c r="Q20" s="130">
        <f>D20+G20+K20+O20</f>
        <v>305</v>
      </c>
      <c r="R20" s="133">
        <f>Q20-288</f>
        <v>17</v>
      </c>
      <c r="S20" s="49">
        <v>8</v>
      </c>
    </row>
    <row r="21" spans="2:19" ht="15.75" x14ac:dyDescent="0.25">
      <c r="B21" s="136" t="s">
        <v>32</v>
      </c>
      <c r="C21" s="122">
        <v>81</v>
      </c>
      <c r="D21" s="122">
        <f>C21-'Contact-Player Info'!G5</f>
        <v>77</v>
      </c>
      <c r="E21" s="48">
        <v>7</v>
      </c>
      <c r="F21" s="123">
        <v>81</v>
      </c>
      <c r="G21" s="123">
        <f>F21-'Contact-Player Info'!H5</f>
        <v>77</v>
      </c>
      <c r="H21" s="123">
        <f>G21+D21</f>
        <v>154</v>
      </c>
      <c r="I21" s="48">
        <v>8</v>
      </c>
      <c r="J21" s="129">
        <v>74</v>
      </c>
      <c r="K21" s="129">
        <f>J21-'Contact-Player Info'!I5</f>
        <v>71</v>
      </c>
      <c r="L21" s="129">
        <f>K21+G21+D21</f>
        <v>225</v>
      </c>
      <c r="M21" s="48">
        <v>8</v>
      </c>
      <c r="N21" s="126">
        <v>85</v>
      </c>
      <c r="O21" s="126">
        <f>N21-'Contact-Player Info'!J5</f>
        <v>81</v>
      </c>
      <c r="P21" s="126">
        <f>O21+K21+H21</f>
        <v>306</v>
      </c>
      <c r="Q21" s="130">
        <f>D21+G21+K21+O21</f>
        <v>306</v>
      </c>
      <c r="R21" s="133">
        <f>Q21-288</f>
        <v>18</v>
      </c>
      <c r="S21" s="49">
        <v>9</v>
      </c>
    </row>
    <row r="22" spans="2:19" ht="15.75" x14ac:dyDescent="0.25">
      <c r="B22" s="207" t="s">
        <v>36</v>
      </c>
      <c r="C22" s="122">
        <v>88</v>
      </c>
      <c r="D22" s="122">
        <f>C22-'Contact-Player Info'!G9</f>
        <v>82</v>
      </c>
      <c r="E22" s="48">
        <v>12</v>
      </c>
      <c r="F22" s="123">
        <v>88</v>
      </c>
      <c r="G22" s="123">
        <f>F22-'Contact-Player Info'!H9</f>
        <v>81</v>
      </c>
      <c r="H22" s="123">
        <f>G22+D22</f>
        <v>163</v>
      </c>
      <c r="I22" s="48">
        <v>13</v>
      </c>
      <c r="J22" s="129">
        <v>74</v>
      </c>
      <c r="K22" s="129">
        <f>J22-'Contact-Player Info'!I9</f>
        <v>68</v>
      </c>
      <c r="L22" s="129">
        <f>K22+G22+D22</f>
        <v>231</v>
      </c>
      <c r="M22" s="48">
        <v>12</v>
      </c>
      <c r="N22" s="126">
        <v>84</v>
      </c>
      <c r="O22" s="126">
        <f>N22-'Contact-Player Info'!J9</f>
        <v>78</v>
      </c>
      <c r="P22" s="126">
        <f>O22+K22+H22</f>
        <v>309</v>
      </c>
      <c r="Q22" s="130">
        <f>D22+G22+K22+O22</f>
        <v>309</v>
      </c>
      <c r="R22" s="133">
        <f>Q22-288</f>
        <v>21</v>
      </c>
      <c r="S22" s="49">
        <v>10</v>
      </c>
    </row>
    <row r="23" spans="2:19" ht="15.75" x14ac:dyDescent="0.25">
      <c r="B23" s="207" t="s">
        <v>38</v>
      </c>
      <c r="C23" s="122">
        <v>95</v>
      </c>
      <c r="D23" s="122">
        <f>C23-'Contact-Player Info'!G11</f>
        <v>85</v>
      </c>
      <c r="E23" s="48">
        <v>84</v>
      </c>
      <c r="F23" s="123">
        <v>84</v>
      </c>
      <c r="G23" s="123">
        <f>F23-'Contact-Player Info'!H11</f>
        <v>72</v>
      </c>
      <c r="H23" s="123">
        <f>G23+D23</f>
        <v>157</v>
      </c>
      <c r="I23" s="48">
        <v>9</v>
      </c>
      <c r="J23" s="129">
        <v>79</v>
      </c>
      <c r="K23" s="129">
        <f>J23-'Contact-Player Info'!I11</f>
        <v>69</v>
      </c>
      <c r="L23" s="129">
        <f>K23+G23+D23</f>
        <v>226</v>
      </c>
      <c r="M23" s="48">
        <v>9</v>
      </c>
      <c r="N23" s="126">
        <v>98</v>
      </c>
      <c r="O23" s="126">
        <f>N23-'Contact-Player Info'!J11</f>
        <v>87</v>
      </c>
      <c r="P23" s="126">
        <f>O23+K23+H23</f>
        <v>313</v>
      </c>
      <c r="Q23" s="130">
        <f>D23+G23+K23+O23</f>
        <v>313</v>
      </c>
      <c r="R23" s="133">
        <f>Q23-288</f>
        <v>25</v>
      </c>
      <c r="S23" s="49">
        <v>11</v>
      </c>
    </row>
    <row r="24" spans="2:19" ht="15.75" x14ac:dyDescent="0.25">
      <c r="B24" s="497" t="s">
        <v>43</v>
      </c>
      <c r="C24" s="122">
        <v>91</v>
      </c>
      <c r="D24" s="122">
        <f>C24-'Contact-Player Info'!G16</f>
        <v>78</v>
      </c>
      <c r="E24" s="48">
        <v>8</v>
      </c>
      <c r="F24" s="123">
        <v>98</v>
      </c>
      <c r="G24" s="123">
        <f>F24-'Contact-Player Info'!H16</f>
        <v>84</v>
      </c>
      <c r="H24" s="123">
        <f>G24+D24</f>
        <v>162</v>
      </c>
      <c r="I24" s="48">
        <v>11</v>
      </c>
      <c r="J24" s="129">
        <v>79</v>
      </c>
      <c r="K24" s="129">
        <f>J24-'Contact-Player Info'!I16</f>
        <v>66</v>
      </c>
      <c r="L24" s="129">
        <f>K24+G24+D24</f>
        <v>228</v>
      </c>
      <c r="M24" s="48">
        <v>10</v>
      </c>
      <c r="N24" s="126">
        <v>100</v>
      </c>
      <c r="O24" s="126">
        <f>N24-'Contact-Player Info'!J16</f>
        <v>86</v>
      </c>
      <c r="P24" s="126">
        <f>O24+K24+H24</f>
        <v>314</v>
      </c>
      <c r="Q24" s="130">
        <f>D24+G24+K24+O24</f>
        <v>314</v>
      </c>
      <c r="R24" s="133">
        <f>Q24-288</f>
        <v>26</v>
      </c>
      <c r="S24" s="49">
        <v>12</v>
      </c>
    </row>
    <row r="25" spans="2:19" ht="15.75" x14ac:dyDescent="0.25">
      <c r="B25" s="206" t="s">
        <v>46</v>
      </c>
      <c r="C25" s="122">
        <v>95</v>
      </c>
      <c r="D25" s="122">
        <f>C25-'Contact-Player Info'!G19</f>
        <v>83</v>
      </c>
      <c r="E25" s="48">
        <v>13</v>
      </c>
      <c r="F25" s="123">
        <v>101</v>
      </c>
      <c r="G25" s="123">
        <f>F25-'Contact-Player Info'!H19</f>
        <v>88</v>
      </c>
      <c r="H25" s="123">
        <f>G25+D25</f>
        <v>171</v>
      </c>
      <c r="I25" s="48">
        <v>16</v>
      </c>
      <c r="J25" s="129">
        <v>85</v>
      </c>
      <c r="K25" s="129">
        <f>J25-'Contact-Player Info'!I19</f>
        <v>73</v>
      </c>
      <c r="L25" s="129">
        <f>K25+G25+D25</f>
        <v>244</v>
      </c>
      <c r="M25" s="48">
        <v>16</v>
      </c>
      <c r="N25" s="126">
        <v>90</v>
      </c>
      <c r="O25" s="126">
        <f>N25-'Contact-Player Info'!J19</f>
        <v>77</v>
      </c>
      <c r="P25" s="126">
        <f>O25+K25+H25</f>
        <v>321</v>
      </c>
      <c r="Q25" s="130">
        <f>D25+G25+K25+O25</f>
        <v>321</v>
      </c>
      <c r="R25" s="133">
        <f>Q25-288</f>
        <v>33</v>
      </c>
      <c r="S25" s="49">
        <v>13</v>
      </c>
    </row>
    <row r="26" spans="2:19" ht="15.75" x14ac:dyDescent="0.25">
      <c r="B26" s="285" t="s">
        <v>37</v>
      </c>
      <c r="C26" s="122">
        <v>86</v>
      </c>
      <c r="D26" s="122">
        <f>C26-'Contact-Player Info'!G10</f>
        <v>79</v>
      </c>
      <c r="E26" s="48">
        <v>10</v>
      </c>
      <c r="F26" s="123">
        <v>99</v>
      </c>
      <c r="G26" s="123">
        <f>F26-'Contact-Player Info'!H10</f>
        <v>91</v>
      </c>
      <c r="H26" s="123">
        <f>G26+D26</f>
        <v>170</v>
      </c>
      <c r="I26" s="48">
        <v>15</v>
      </c>
      <c r="J26" s="129">
        <v>80</v>
      </c>
      <c r="K26" s="129">
        <f>J26-'Contact-Player Info'!I10</f>
        <v>73</v>
      </c>
      <c r="L26" s="129">
        <f>K26+G26+D26</f>
        <v>243</v>
      </c>
      <c r="M26" s="48">
        <v>15</v>
      </c>
      <c r="N26" s="126">
        <v>87</v>
      </c>
      <c r="O26" s="126">
        <f>N26-'Contact-Player Info'!J10</f>
        <v>80</v>
      </c>
      <c r="P26" s="126">
        <f>O26+K26+H26</f>
        <v>323</v>
      </c>
      <c r="Q26" s="130">
        <f>D26+G26+K26+O26</f>
        <v>323</v>
      </c>
      <c r="R26" s="133">
        <f>Q26-288</f>
        <v>35</v>
      </c>
      <c r="S26" s="49">
        <v>14</v>
      </c>
    </row>
    <row r="27" spans="2:19" ht="15.75" x14ac:dyDescent="0.25">
      <c r="B27" s="206" t="s">
        <v>47</v>
      </c>
      <c r="C27" s="122">
        <v>96</v>
      </c>
      <c r="D27" s="122">
        <f>C27-'Contact-Player Info'!G20</f>
        <v>80</v>
      </c>
      <c r="E27" s="48">
        <v>11</v>
      </c>
      <c r="F27" s="123">
        <v>100</v>
      </c>
      <c r="G27" s="123">
        <f>F27-'Contact-Player Info'!H20</f>
        <v>83</v>
      </c>
      <c r="H27" s="123">
        <f>G27+D27</f>
        <v>163</v>
      </c>
      <c r="I27" s="48">
        <v>13</v>
      </c>
      <c r="J27" s="129">
        <v>87</v>
      </c>
      <c r="K27" s="129">
        <f>J27-'Contact-Player Info'!I20</f>
        <v>72</v>
      </c>
      <c r="L27" s="129">
        <f>K27+G27+D27</f>
        <v>235</v>
      </c>
      <c r="M27" s="48">
        <v>13</v>
      </c>
      <c r="N27" s="126">
        <v>109</v>
      </c>
      <c r="O27" s="126">
        <f>N27-'Contact-Player Info'!J20</f>
        <v>93</v>
      </c>
      <c r="P27" s="126">
        <f>O27+K27+H27</f>
        <v>328</v>
      </c>
      <c r="Q27" s="130">
        <f>D27+G27+K27+O27</f>
        <v>328</v>
      </c>
      <c r="R27" s="133">
        <f>Q27-288</f>
        <v>40</v>
      </c>
      <c r="S27" s="49">
        <v>15</v>
      </c>
    </row>
    <row r="28" spans="2:19" ht="15.75" x14ac:dyDescent="0.25">
      <c r="B28" s="286" t="s">
        <v>42</v>
      </c>
      <c r="C28" s="122">
        <v>96</v>
      </c>
      <c r="D28" s="122">
        <f>C28-'Contact-Player Info'!G15</f>
        <v>84</v>
      </c>
      <c r="E28" s="48">
        <v>15</v>
      </c>
      <c r="F28" s="123">
        <v>92</v>
      </c>
      <c r="G28" s="123">
        <f>F28-'Contact-Player Info'!H15</f>
        <v>78</v>
      </c>
      <c r="H28" s="123">
        <f>G28+D28</f>
        <v>162</v>
      </c>
      <c r="I28" s="48">
        <v>11</v>
      </c>
      <c r="J28" s="129">
        <v>90</v>
      </c>
      <c r="K28" s="129">
        <f>J28-'Contact-Player Info'!I15</f>
        <v>78</v>
      </c>
      <c r="L28" s="129">
        <f>K28+G28+D28</f>
        <v>240</v>
      </c>
      <c r="M28" s="48">
        <v>14</v>
      </c>
      <c r="N28" s="126">
        <v>105</v>
      </c>
      <c r="O28" s="126">
        <f>N28-'Contact-Player Info'!J15</f>
        <v>92</v>
      </c>
      <c r="P28" s="126">
        <f>O28+K28+H28</f>
        <v>332</v>
      </c>
      <c r="Q28" s="130">
        <f>D28+G28+K28+O28</f>
        <v>332</v>
      </c>
      <c r="R28" s="133">
        <f>Q28-288</f>
        <v>44</v>
      </c>
      <c r="S28" s="49">
        <v>16</v>
      </c>
    </row>
  </sheetData>
  <autoFilter ref="B12:S28" xr:uid="{00000000-0009-0000-0000-000002000000}">
    <sortState xmlns:xlrd2="http://schemas.microsoft.com/office/spreadsheetml/2017/richdata2" ref="B13:S28">
      <sortCondition ref="R12:R28"/>
    </sortState>
  </autoFilter>
  <sortState xmlns:xlrd2="http://schemas.microsoft.com/office/spreadsheetml/2017/richdata2" ref="A15:K30">
    <sortCondition sortBy="cellColor" ref="A15" dxfId="11"/>
  </sortState>
  <mergeCells count="8">
    <mergeCell ref="B11:S11"/>
    <mergeCell ref="H8:I8"/>
    <mergeCell ref="B2:I2"/>
    <mergeCell ref="H3:I3"/>
    <mergeCell ref="H4:I4"/>
    <mergeCell ref="H5:I5"/>
    <mergeCell ref="H6:I6"/>
    <mergeCell ref="H7:I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37"/>
  <sheetViews>
    <sheetView showGridLines="0" tabSelected="1" topLeftCell="B79" zoomScale="90" zoomScaleNormal="90" workbookViewId="0">
      <selection activeCell="AC136" sqref="AC136:AE136"/>
    </sheetView>
  </sheetViews>
  <sheetFormatPr defaultColWidth="9.140625" defaultRowHeight="15" outlineLevelRow="1" x14ac:dyDescent="0.25"/>
  <cols>
    <col min="1" max="1" width="6.85546875" style="20" customWidth="1"/>
    <col min="2" max="2" width="10.28515625" style="20" customWidth="1"/>
    <col min="3" max="3" width="15.140625" style="20" customWidth="1"/>
    <col min="4" max="4" width="6.140625" style="5" customWidth="1"/>
    <col min="5" max="16" width="5.28515625" style="5" customWidth="1"/>
    <col min="17" max="17" width="6" style="5" customWidth="1"/>
    <col min="18" max="21" width="5.28515625" style="5" customWidth="1"/>
    <col min="22" max="23" width="8.5703125" style="5" customWidth="1"/>
    <col min="24" max="24" width="7.85546875" style="5" customWidth="1"/>
    <col min="25" max="25" width="9" style="5" customWidth="1"/>
    <col min="26" max="26" width="11.85546875" style="5" customWidth="1"/>
    <col min="27" max="27" width="11.42578125" style="4" customWidth="1"/>
    <col min="28" max="28" width="12.7109375" style="5" customWidth="1"/>
    <col min="29" max="29" width="11" style="20" customWidth="1"/>
    <col min="30" max="30" width="7.5703125" customWidth="1"/>
    <col min="31" max="31" width="5.140625" customWidth="1"/>
    <col min="32" max="32" width="13.28515625" style="5" bestFit="1" customWidth="1"/>
    <col min="33" max="33" width="6.42578125" style="20" bestFit="1" customWidth="1"/>
    <col min="34" max="34" width="2.140625" style="20" bestFit="1" customWidth="1"/>
    <col min="35" max="35" width="7.85546875" style="20" bestFit="1" customWidth="1"/>
    <col min="36" max="36" width="3.28515625" style="20" bestFit="1" customWidth="1"/>
    <col min="37" max="37" width="7.42578125" style="20" bestFit="1" customWidth="1"/>
    <col min="38" max="38" width="2.140625" style="20" bestFit="1" customWidth="1"/>
    <col min="39" max="39" width="5.42578125" style="20" bestFit="1" customWidth="1"/>
    <col min="40" max="40" width="2.140625" style="20" bestFit="1" customWidth="1"/>
    <col min="41" max="16384" width="9.140625" style="20"/>
  </cols>
  <sheetData>
    <row r="1" spans="2:32" ht="15.75" thickBot="1" x14ac:dyDescent="0.3"/>
    <row r="2" spans="2:32" ht="15.75" thickBot="1" x14ac:dyDescent="0.3">
      <c r="B2" s="335" t="s">
        <v>48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7"/>
      <c r="AF2" s="20"/>
    </row>
    <row r="3" spans="2:32" ht="15.75" customHeight="1" thickBot="1" x14ac:dyDescent="0.3">
      <c r="B3" s="440" t="s">
        <v>49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2"/>
      <c r="V3" s="34" t="s">
        <v>50</v>
      </c>
      <c r="W3" s="34" t="s">
        <v>51</v>
      </c>
      <c r="X3" s="384" t="s">
        <v>52</v>
      </c>
      <c r="Y3" s="385"/>
      <c r="Z3" s="408" t="s">
        <v>53</v>
      </c>
      <c r="AA3" s="409"/>
      <c r="AB3" s="409"/>
      <c r="AC3" s="409"/>
      <c r="AD3" s="409"/>
      <c r="AE3" s="410"/>
      <c r="AF3" s="20"/>
    </row>
    <row r="4" spans="2:32" ht="13.5" thickBot="1" x14ac:dyDescent="0.25">
      <c r="B4" s="471" t="s">
        <v>54</v>
      </c>
      <c r="C4" s="196" t="s">
        <v>55</v>
      </c>
      <c r="D4" s="197">
        <v>7</v>
      </c>
      <c r="E4" s="198">
        <v>11</v>
      </c>
      <c r="F4" s="198">
        <v>9</v>
      </c>
      <c r="G4" s="198">
        <v>15</v>
      </c>
      <c r="H4" s="198">
        <v>1</v>
      </c>
      <c r="I4" s="198">
        <v>5</v>
      </c>
      <c r="J4" s="198">
        <v>17</v>
      </c>
      <c r="K4" s="198">
        <v>13</v>
      </c>
      <c r="L4" s="199">
        <v>3</v>
      </c>
      <c r="M4" s="200">
        <v>14</v>
      </c>
      <c r="N4" s="198">
        <v>8</v>
      </c>
      <c r="O4" s="198">
        <v>16</v>
      </c>
      <c r="P4" s="198">
        <v>2</v>
      </c>
      <c r="Q4" s="198">
        <v>18</v>
      </c>
      <c r="R4" s="198">
        <v>12</v>
      </c>
      <c r="S4" s="198">
        <v>6</v>
      </c>
      <c r="T4" s="198">
        <v>10</v>
      </c>
      <c r="U4" s="199">
        <v>4</v>
      </c>
      <c r="V4" s="197">
        <v>73</v>
      </c>
      <c r="W4" s="198">
        <v>130</v>
      </c>
      <c r="X4" s="392">
        <v>6853</v>
      </c>
      <c r="Y4" s="393"/>
      <c r="Z4" s="411"/>
      <c r="AA4" s="412"/>
      <c r="AB4" s="412"/>
      <c r="AC4" s="412"/>
      <c r="AD4" s="412"/>
      <c r="AE4" s="413"/>
      <c r="AF4" s="20"/>
    </row>
    <row r="5" spans="2:32" ht="15.75" customHeight="1" thickBot="1" x14ac:dyDescent="0.25">
      <c r="B5" s="472"/>
      <c r="C5" s="193" t="s">
        <v>56</v>
      </c>
      <c r="D5" s="192" t="s">
        <v>57</v>
      </c>
      <c r="E5" s="191" t="s">
        <v>58</v>
      </c>
      <c r="F5" s="191" t="s">
        <v>59</v>
      </c>
      <c r="G5" s="191" t="s">
        <v>60</v>
      </c>
      <c r="H5" s="191" t="s">
        <v>61</v>
      </c>
      <c r="I5" s="191" t="s">
        <v>62</v>
      </c>
      <c r="J5" s="191" t="s">
        <v>63</v>
      </c>
      <c r="K5" s="191" t="s">
        <v>64</v>
      </c>
      <c r="L5" s="194" t="s">
        <v>65</v>
      </c>
      <c r="M5" s="190" t="s">
        <v>66</v>
      </c>
      <c r="N5" s="191" t="s">
        <v>67</v>
      </c>
      <c r="O5" s="191" t="s">
        <v>68</v>
      </c>
      <c r="P5" s="191" t="s">
        <v>69</v>
      </c>
      <c r="Q5" s="191" t="s">
        <v>70</v>
      </c>
      <c r="R5" s="191" t="s">
        <v>71</v>
      </c>
      <c r="S5" s="191" t="s">
        <v>72</v>
      </c>
      <c r="T5" s="191" t="s">
        <v>73</v>
      </c>
      <c r="U5" s="194" t="s">
        <v>74</v>
      </c>
      <c r="V5" s="195" t="s">
        <v>75</v>
      </c>
      <c r="W5" s="104" t="s">
        <v>76</v>
      </c>
      <c r="X5" s="460" t="s">
        <v>77</v>
      </c>
      <c r="Y5" s="461"/>
      <c r="Z5" s="173" t="s">
        <v>78</v>
      </c>
      <c r="AA5" s="66" t="s">
        <v>79</v>
      </c>
      <c r="AB5" s="208" t="s">
        <v>80</v>
      </c>
      <c r="AC5" s="208" t="s">
        <v>81</v>
      </c>
      <c r="AD5" s="462" t="s">
        <v>82</v>
      </c>
      <c r="AE5" s="417"/>
      <c r="AF5" s="20"/>
    </row>
    <row r="6" spans="2:32" ht="15" customHeight="1" thickBot="1" x14ac:dyDescent="0.25">
      <c r="B6" s="370" t="s">
        <v>83</v>
      </c>
      <c r="C6" s="87" t="s">
        <v>40</v>
      </c>
      <c r="D6" s="224"/>
      <c r="E6" s="51"/>
      <c r="F6" s="51"/>
      <c r="G6" s="52"/>
      <c r="H6" s="227"/>
      <c r="I6" s="228"/>
      <c r="J6" s="51"/>
      <c r="K6" s="51"/>
      <c r="L6" s="233"/>
      <c r="M6" s="54"/>
      <c r="N6" s="228"/>
      <c r="O6" s="51"/>
      <c r="P6" s="228"/>
      <c r="Q6" s="52"/>
      <c r="R6" s="51"/>
      <c r="S6" s="228"/>
      <c r="T6" s="51"/>
      <c r="U6" s="233"/>
      <c r="V6" s="499">
        <f>AA6+W6</f>
        <v>79</v>
      </c>
      <c r="W6" s="56">
        <v>71</v>
      </c>
      <c r="X6" s="424">
        <v>40</v>
      </c>
      <c r="Y6" s="425"/>
      <c r="Z6" s="89">
        <f>'Contact-Player Info'!D13</f>
        <v>5.7</v>
      </c>
      <c r="AA6" s="90">
        <f>'Contact-Player Info'!E13</f>
        <v>8</v>
      </c>
      <c r="AB6" s="465" t="s">
        <v>84</v>
      </c>
      <c r="AC6" s="437">
        <v>-17</v>
      </c>
      <c r="AD6" s="448">
        <v>1.5</v>
      </c>
      <c r="AE6" s="449"/>
      <c r="AF6" s="20"/>
    </row>
    <row r="7" spans="2:32" ht="15" customHeight="1" thickBot="1" x14ac:dyDescent="0.25">
      <c r="B7" s="359"/>
      <c r="C7" s="86" t="s">
        <v>41</v>
      </c>
      <c r="D7" s="225"/>
      <c r="E7" s="57"/>
      <c r="F7" s="57"/>
      <c r="G7" s="58"/>
      <c r="H7" s="229"/>
      <c r="I7" s="230"/>
      <c r="J7" s="57"/>
      <c r="K7" s="57"/>
      <c r="L7" s="234"/>
      <c r="M7" s="60"/>
      <c r="N7" s="230"/>
      <c r="O7" s="57"/>
      <c r="P7" s="230"/>
      <c r="Q7" s="58"/>
      <c r="R7" s="57"/>
      <c r="S7" s="230"/>
      <c r="T7" s="57"/>
      <c r="U7" s="234"/>
      <c r="V7" s="499">
        <f>AA7+W7</f>
        <v>76</v>
      </c>
      <c r="W7" s="41">
        <v>68</v>
      </c>
      <c r="X7" s="426"/>
      <c r="Y7" s="427"/>
      <c r="Z7" s="91">
        <f>'Contact-Player Info'!D14</f>
        <v>5.8</v>
      </c>
      <c r="AA7" s="92">
        <f>'Contact-Player Info'!E14</f>
        <v>8</v>
      </c>
      <c r="AB7" s="466"/>
      <c r="AC7" s="438"/>
      <c r="AD7" s="450"/>
      <c r="AE7" s="451"/>
      <c r="AF7" s="20"/>
    </row>
    <row r="8" spans="2:32" ht="15" customHeight="1" thickBot="1" x14ac:dyDescent="0.25">
      <c r="B8" s="359"/>
      <c r="C8" s="86" t="s">
        <v>42</v>
      </c>
      <c r="D8" s="225"/>
      <c r="E8" s="230"/>
      <c r="F8" s="230"/>
      <c r="G8" s="58"/>
      <c r="H8" s="229"/>
      <c r="I8" s="230"/>
      <c r="J8" s="57"/>
      <c r="K8" s="57"/>
      <c r="L8" s="234"/>
      <c r="M8" s="60"/>
      <c r="N8" s="230"/>
      <c r="O8" s="57"/>
      <c r="P8" s="230"/>
      <c r="Q8" s="58"/>
      <c r="R8" s="230"/>
      <c r="S8" s="230"/>
      <c r="T8" s="230"/>
      <c r="U8" s="234"/>
      <c r="V8" s="499">
        <f>AA8+W8</f>
        <v>91</v>
      </c>
      <c r="W8" s="62">
        <v>79</v>
      </c>
      <c r="X8" s="426"/>
      <c r="Y8" s="427"/>
      <c r="Z8" s="91">
        <f>'Contact-Player Info'!D15</f>
        <v>9.1999999999999993</v>
      </c>
      <c r="AA8" s="92">
        <f>'Contact-Player Info'!E15</f>
        <v>12</v>
      </c>
      <c r="AB8" s="466"/>
      <c r="AC8" s="438"/>
      <c r="AD8" s="450"/>
      <c r="AE8" s="451"/>
      <c r="AF8" s="20"/>
    </row>
    <row r="9" spans="2:32" ht="15.75" customHeight="1" thickBot="1" x14ac:dyDescent="0.25">
      <c r="B9" s="360"/>
      <c r="C9" s="88" t="s">
        <v>43</v>
      </c>
      <c r="D9" s="226"/>
      <c r="E9" s="232"/>
      <c r="F9" s="232"/>
      <c r="G9" s="140"/>
      <c r="H9" s="231"/>
      <c r="I9" s="232"/>
      <c r="J9" s="139"/>
      <c r="K9" s="139"/>
      <c r="L9" s="235"/>
      <c r="M9" s="142"/>
      <c r="N9" s="232"/>
      <c r="O9" s="139"/>
      <c r="P9" s="232"/>
      <c r="Q9" s="140"/>
      <c r="R9" s="232"/>
      <c r="S9" s="232"/>
      <c r="T9" s="232"/>
      <c r="U9" s="235"/>
      <c r="V9" s="499">
        <f>AA9+W9</f>
        <v>90</v>
      </c>
      <c r="W9" s="43">
        <v>78</v>
      </c>
      <c r="X9" s="428"/>
      <c r="Y9" s="429"/>
      <c r="Z9" s="91">
        <f>'Contact-Player Info'!D16</f>
        <v>9.9</v>
      </c>
      <c r="AA9" s="94">
        <f>'Contact-Player Info'!E16</f>
        <v>12</v>
      </c>
      <c r="AB9" s="467"/>
      <c r="AC9" s="439"/>
      <c r="AD9" s="452"/>
      <c r="AE9" s="453"/>
      <c r="AF9" s="20"/>
    </row>
    <row r="10" spans="2:32" ht="15.75" customHeight="1" thickBot="1" x14ac:dyDescent="0.25">
      <c r="B10" s="370" t="s">
        <v>85</v>
      </c>
      <c r="C10" s="174" t="s">
        <v>44</v>
      </c>
      <c r="D10" s="50"/>
      <c r="E10" s="51"/>
      <c r="F10" s="51"/>
      <c r="G10" s="52"/>
      <c r="H10" s="52"/>
      <c r="I10" s="51"/>
      <c r="J10" s="51"/>
      <c r="K10" s="51"/>
      <c r="L10" s="53"/>
      <c r="M10" s="54"/>
      <c r="N10" s="51"/>
      <c r="O10" s="51"/>
      <c r="P10" s="51"/>
      <c r="Q10" s="52"/>
      <c r="R10" s="51"/>
      <c r="S10" s="51"/>
      <c r="T10" s="51"/>
      <c r="U10" s="53"/>
      <c r="V10" s="499">
        <f>AA10+W10</f>
        <v>74</v>
      </c>
      <c r="W10" s="56">
        <v>74</v>
      </c>
      <c r="X10" s="424">
        <v>36</v>
      </c>
      <c r="Y10" s="425"/>
      <c r="Z10" s="177">
        <f>'Contact-Player Info'!D17</f>
        <v>-1.2</v>
      </c>
      <c r="AA10" s="178">
        <f>'Contact-Player Info'!E17</f>
        <v>0</v>
      </c>
      <c r="AB10" s="476" t="s">
        <v>86</v>
      </c>
      <c r="AC10" s="447">
        <v>-6</v>
      </c>
      <c r="AD10" s="418">
        <v>0.5</v>
      </c>
      <c r="AE10" s="419"/>
      <c r="AF10" s="20"/>
    </row>
    <row r="11" spans="2:32" ht="15.75" customHeight="1" thickBot="1" x14ac:dyDescent="0.25">
      <c r="B11" s="359"/>
      <c r="C11" s="175" t="s">
        <v>45</v>
      </c>
      <c r="D11" s="236"/>
      <c r="E11" s="57"/>
      <c r="F11" s="238"/>
      <c r="G11" s="58"/>
      <c r="H11" s="238"/>
      <c r="I11" s="238"/>
      <c r="J11" s="57"/>
      <c r="K11" s="57"/>
      <c r="L11" s="240"/>
      <c r="M11" s="60"/>
      <c r="N11" s="238"/>
      <c r="O11" s="57"/>
      <c r="P11" s="238"/>
      <c r="Q11" s="58"/>
      <c r="R11" s="57"/>
      <c r="S11" s="238"/>
      <c r="T11" s="238"/>
      <c r="U11" s="240"/>
      <c r="V11" s="499">
        <f>AA11+W11</f>
        <v>83</v>
      </c>
      <c r="W11" s="41">
        <v>73</v>
      </c>
      <c r="X11" s="426"/>
      <c r="Y11" s="427"/>
      <c r="Z11" s="179">
        <f>'Contact-Player Info'!D18</f>
        <v>7.6</v>
      </c>
      <c r="AA11" s="181">
        <f>'Contact-Player Info'!E18</f>
        <v>10</v>
      </c>
      <c r="AB11" s="463"/>
      <c r="AC11" s="445"/>
      <c r="AD11" s="420"/>
      <c r="AE11" s="421"/>
      <c r="AF11" s="20"/>
    </row>
    <row r="12" spans="2:32" ht="15.75" customHeight="1" thickBot="1" x14ac:dyDescent="0.25">
      <c r="B12" s="359"/>
      <c r="C12" s="175" t="s">
        <v>46</v>
      </c>
      <c r="D12" s="236"/>
      <c r="E12" s="238"/>
      <c r="F12" s="238"/>
      <c r="G12" s="58"/>
      <c r="H12" s="238"/>
      <c r="I12" s="238"/>
      <c r="J12" s="57"/>
      <c r="K12" s="57"/>
      <c r="L12" s="240"/>
      <c r="M12" s="60"/>
      <c r="N12" s="238"/>
      <c r="O12" s="57"/>
      <c r="P12" s="238"/>
      <c r="Q12" s="58"/>
      <c r="R12" s="238"/>
      <c r="S12" s="238"/>
      <c r="T12" s="238"/>
      <c r="U12" s="240"/>
      <c r="V12" s="499">
        <f>AA12+W12</f>
        <v>88</v>
      </c>
      <c r="W12" s="62">
        <v>77</v>
      </c>
      <c r="X12" s="426"/>
      <c r="Y12" s="427"/>
      <c r="Z12" s="179">
        <f>'Contact-Player Info'!D19</f>
        <v>9.1</v>
      </c>
      <c r="AA12" s="181">
        <f>'Contact-Player Info'!E19</f>
        <v>11</v>
      </c>
      <c r="AB12" s="463"/>
      <c r="AC12" s="445"/>
      <c r="AD12" s="420"/>
      <c r="AE12" s="421"/>
      <c r="AF12" s="20"/>
    </row>
    <row r="13" spans="2:32" ht="15.75" customHeight="1" thickBot="1" x14ac:dyDescent="0.25">
      <c r="B13" s="360"/>
      <c r="C13" s="176" t="s">
        <v>47</v>
      </c>
      <c r="D13" s="237"/>
      <c r="E13" s="239"/>
      <c r="F13" s="239"/>
      <c r="G13" s="239"/>
      <c r="H13" s="239"/>
      <c r="I13" s="239"/>
      <c r="J13" s="139"/>
      <c r="K13" s="239"/>
      <c r="L13" s="241"/>
      <c r="M13" s="242"/>
      <c r="N13" s="239"/>
      <c r="O13" s="139"/>
      <c r="P13" s="239"/>
      <c r="Q13" s="140"/>
      <c r="R13" s="239"/>
      <c r="S13" s="239"/>
      <c r="T13" s="239"/>
      <c r="U13" s="241"/>
      <c r="V13" s="499">
        <f>AA13+W13</f>
        <v>98</v>
      </c>
      <c r="W13" s="43">
        <v>83</v>
      </c>
      <c r="X13" s="428"/>
      <c r="Y13" s="429"/>
      <c r="Z13" s="179">
        <f>'Contact-Player Info'!D20</f>
        <v>12.2</v>
      </c>
      <c r="AA13" s="181">
        <f>'Contact-Player Info'!E20</f>
        <v>15</v>
      </c>
      <c r="AB13" s="464"/>
      <c r="AC13" s="446"/>
      <c r="AD13" s="422"/>
      <c r="AE13" s="423"/>
      <c r="AF13" s="20"/>
    </row>
    <row r="14" spans="2:32" ht="12.75" customHeight="1" thickBot="1" x14ac:dyDescent="0.25">
      <c r="B14" s="370" t="s">
        <v>87</v>
      </c>
      <c r="C14" s="145" t="s">
        <v>36</v>
      </c>
      <c r="D14" s="50"/>
      <c r="E14" s="51"/>
      <c r="F14" s="51"/>
      <c r="G14" s="52"/>
      <c r="H14" s="243"/>
      <c r="I14" s="244"/>
      <c r="J14" s="51"/>
      <c r="K14" s="51"/>
      <c r="L14" s="249"/>
      <c r="M14" s="54"/>
      <c r="N14" s="51"/>
      <c r="O14" s="51"/>
      <c r="P14" s="244"/>
      <c r="Q14" s="52"/>
      <c r="R14" s="51"/>
      <c r="S14" s="51"/>
      <c r="T14" s="51"/>
      <c r="U14" s="249"/>
      <c r="V14" s="499">
        <f>AA14+W14</f>
        <v>78</v>
      </c>
      <c r="W14" s="56">
        <v>73</v>
      </c>
      <c r="X14" s="424">
        <v>35</v>
      </c>
      <c r="Y14" s="425"/>
      <c r="Z14" s="148">
        <f>'Contact-Player Info'!D9</f>
        <v>3.9</v>
      </c>
      <c r="AA14" s="149">
        <f>'Contact-Player Info'!E9</f>
        <v>5</v>
      </c>
      <c r="AB14" s="430" t="s">
        <v>88</v>
      </c>
      <c r="AC14" s="437">
        <v>-9</v>
      </c>
      <c r="AD14" s="454">
        <v>1</v>
      </c>
      <c r="AE14" s="455"/>
      <c r="AF14" s="20"/>
    </row>
    <row r="15" spans="2:32" ht="12.75" customHeight="1" thickBot="1" x14ac:dyDescent="0.25">
      <c r="B15" s="359"/>
      <c r="C15" s="146" t="s">
        <v>37</v>
      </c>
      <c r="D15" s="63"/>
      <c r="E15" s="57"/>
      <c r="F15" s="57"/>
      <c r="G15" s="58"/>
      <c r="H15" s="245"/>
      <c r="I15" s="246"/>
      <c r="J15" s="57"/>
      <c r="K15" s="57"/>
      <c r="L15" s="250"/>
      <c r="M15" s="60"/>
      <c r="N15" s="57"/>
      <c r="O15" s="57"/>
      <c r="P15" s="246"/>
      <c r="Q15" s="58"/>
      <c r="R15" s="57"/>
      <c r="S15" s="246"/>
      <c r="T15" s="57"/>
      <c r="U15" s="250"/>
      <c r="V15" s="499">
        <f>AA15+W15</f>
        <v>80</v>
      </c>
      <c r="W15" s="41">
        <v>74</v>
      </c>
      <c r="X15" s="426"/>
      <c r="Y15" s="427"/>
      <c r="Z15" s="150">
        <f>'Contact-Player Info'!D10</f>
        <v>4.7</v>
      </c>
      <c r="AA15" s="151">
        <f>'Contact-Player Info'!E10</f>
        <v>6</v>
      </c>
      <c r="AB15" s="431"/>
      <c r="AC15" s="438"/>
      <c r="AD15" s="456"/>
      <c r="AE15" s="457"/>
      <c r="AF15" s="20"/>
    </row>
    <row r="16" spans="2:32" ht="12.75" customHeight="1" thickBot="1" x14ac:dyDescent="0.25">
      <c r="B16" s="359"/>
      <c r="C16" s="146" t="s">
        <v>38</v>
      </c>
      <c r="D16" s="252"/>
      <c r="E16" s="57"/>
      <c r="F16" s="246"/>
      <c r="G16" s="58"/>
      <c r="H16" s="245"/>
      <c r="I16" s="246"/>
      <c r="J16" s="57"/>
      <c r="K16" s="57"/>
      <c r="L16" s="250"/>
      <c r="M16" s="60"/>
      <c r="N16" s="246"/>
      <c r="O16" s="57"/>
      <c r="P16" s="246"/>
      <c r="Q16" s="58"/>
      <c r="R16" s="57"/>
      <c r="S16" s="246"/>
      <c r="T16" s="246"/>
      <c r="U16" s="250"/>
      <c r="V16" s="499">
        <f>AA16+W16</f>
        <v>89</v>
      </c>
      <c r="W16" s="62">
        <v>79</v>
      </c>
      <c r="X16" s="426"/>
      <c r="Y16" s="427"/>
      <c r="Z16" s="150">
        <f>'Contact-Player Info'!D11</f>
        <v>7.9</v>
      </c>
      <c r="AA16" s="151">
        <f>'Contact-Player Info'!E11</f>
        <v>10</v>
      </c>
      <c r="AB16" s="431"/>
      <c r="AC16" s="438"/>
      <c r="AD16" s="456"/>
      <c r="AE16" s="457"/>
      <c r="AF16" s="20"/>
    </row>
    <row r="17" spans="2:32" ht="13.5" customHeight="1" thickBot="1" x14ac:dyDescent="0.25">
      <c r="B17" s="360"/>
      <c r="C17" s="147" t="s">
        <v>39</v>
      </c>
      <c r="D17" s="253"/>
      <c r="E17" s="248"/>
      <c r="F17" s="248"/>
      <c r="G17" s="140"/>
      <c r="H17" s="247"/>
      <c r="I17" s="248"/>
      <c r="J17" s="139"/>
      <c r="K17" s="248"/>
      <c r="L17" s="251"/>
      <c r="M17" s="254"/>
      <c r="N17" s="248"/>
      <c r="O17" s="139"/>
      <c r="P17" s="248"/>
      <c r="Q17" s="140"/>
      <c r="R17" s="248"/>
      <c r="S17" s="248"/>
      <c r="T17" s="248"/>
      <c r="U17" s="251"/>
      <c r="V17" s="499">
        <f>AA17+W17</f>
        <v>80</v>
      </c>
      <c r="W17" s="43">
        <v>66</v>
      </c>
      <c r="X17" s="428"/>
      <c r="Y17" s="429"/>
      <c r="Z17" s="150">
        <f>'Contact-Player Info'!D12</f>
        <v>10.9</v>
      </c>
      <c r="AA17" s="153">
        <f>'Contact-Player Info'!E12</f>
        <v>14</v>
      </c>
      <c r="AB17" s="432"/>
      <c r="AC17" s="439"/>
      <c r="AD17" s="458"/>
      <c r="AE17" s="459"/>
      <c r="AF17" s="20"/>
    </row>
    <row r="18" spans="2:32" ht="15" customHeight="1" thickBot="1" x14ac:dyDescent="0.25">
      <c r="B18" s="370" t="s">
        <v>89</v>
      </c>
      <c r="C18" s="71" t="s">
        <v>32</v>
      </c>
      <c r="D18" s="63"/>
      <c r="E18" s="57"/>
      <c r="F18" s="57"/>
      <c r="G18" s="58"/>
      <c r="H18" s="255"/>
      <c r="I18" s="57"/>
      <c r="J18" s="57"/>
      <c r="K18" s="57"/>
      <c r="L18" s="257"/>
      <c r="M18" s="60"/>
      <c r="N18" s="57"/>
      <c r="O18" s="57"/>
      <c r="P18" s="259"/>
      <c r="Q18" s="58"/>
      <c r="R18" s="57"/>
      <c r="S18" s="57"/>
      <c r="T18" s="57"/>
      <c r="U18" s="59"/>
      <c r="V18" s="499">
        <f>AA18+W18</f>
        <v>83</v>
      </c>
      <c r="W18" s="56">
        <v>80</v>
      </c>
      <c r="X18" s="424">
        <v>28</v>
      </c>
      <c r="Y18" s="425"/>
      <c r="Z18" s="82">
        <f>'Contact-Player Info'!D5</f>
        <v>1.9</v>
      </c>
      <c r="AA18" s="70">
        <f>'Contact-Player Info'!E5</f>
        <v>3</v>
      </c>
      <c r="AB18" s="463" t="s">
        <v>90</v>
      </c>
      <c r="AC18" s="445">
        <v>-3</v>
      </c>
      <c r="AD18" s="418">
        <v>0</v>
      </c>
      <c r="AE18" s="419"/>
      <c r="AF18" s="20"/>
    </row>
    <row r="19" spans="2:32" ht="12.75" customHeight="1" thickBot="1" x14ac:dyDescent="0.25">
      <c r="B19" s="359"/>
      <c r="C19" s="72" t="s">
        <v>33</v>
      </c>
      <c r="D19" s="261"/>
      <c r="E19" s="57"/>
      <c r="F19" s="57"/>
      <c r="G19" s="58"/>
      <c r="H19" s="255"/>
      <c r="I19" s="259"/>
      <c r="J19" s="57"/>
      <c r="K19" s="57"/>
      <c r="L19" s="257"/>
      <c r="M19" s="60"/>
      <c r="N19" s="57"/>
      <c r="O19" s="57"/>
      <c r="P19" s="259"/>
      <c r="Q19" s="58"/>
      <c r="R19" s="57"/>
      <c r="S19" s="259"/>
      <c r="T19" s="57"/>
      <c r="U19" s="257"/>
      <c r="V19" s="499">
        <f>AA19+W19</f>
        <v>84</v>
      </c>
      <c r="W19" s="41">
        <v>77</v>
      </c>
      <c r="X19" s="426"/>
      <c r="Y19" s="427"/>
      <c r="Z19" s="83">
        <f>'Contact-Player Info'!D6</f>
        <v>5.0999999999999996</v>
      </c>
      <c r="AA19" s="97">
        <f>'Contact-Player Info'!E6</f>
        <v>7</v>
      </c>
      <c r="AB19" s="463"/>
      <c r="AC19" s="445"/>
      <c r="AD19" s="420"/>
      <c r="AE19" s="421"/>
      <c r="AF19" s="20"/>
    </row>
    <row r="20" spans="2:32" ht="12.75" customHeight="1" thickBot="1" x14ac:dyDescent="0.25">
      <c r="B20" s="359"/>
      <c r="C20" s="72" t="s">
        <v>35</v>
      </c>
      <c r="D20" s="261"/>
      <c r="E20" s="57"/>
      <c r="F20" s="57"/>
      <c r="G20" s="58"/>
      <c r="H20" s="255"/>
      <c r="I20" s="259"/>
      <c r="J20" s="57"/>
      <c r="K20" s="57"/>
      <c r="L20" s="257"/>
      <c r="M20" s="60"/>
      <c r="N20" s="57"/>
      <c r="O20" s="57"/>
      <c r="P20" s="259"/>
      <c r="Q20" s="58"/>
      <c r="R20" s="57"/>
      <c r="S20" s="259"/>
      <c r="T20" s="57"/>
      <c r="U20" s="257"/>
      <c r="V20" s="499">
        <f>AA20+W20</f>
        <v>85</v>
      </c>
      <c r="W20" s="62">
        <v>78</v>
      </c>
      <c r="X20" s="426"/>
      <c r="Y20" s="427"/>
      <c r="Z20" s="83">
        <f>'Contact-Player Info'!D7</f>
        <v>5.5</v>
      </c>
      <c r="AA20" s="75">
        <f>'Contact-Player Info'!E7</f>
        <v>7</v>
      </c>
      <c r="AB20" s="463"/>
      <c r="AC20" s="445"/>
      <c r="AD20" s="420"/>
      <c r="AE20" s="421"/>
      <c r="AF20" s="20"/>
    </row>
    <row r="21" spans="2:32" ht="13.5" customHeight="1" thickBot="1" x14ac:dyDescent="0.25">
      <c r="B21" s="360"/>
      <c r="C21" s="73" t="s">
        <v>34</v>
      </c>
      <c r="D21" s="262"/>
      <c r="E21" s="262"/>
      <c r="F21" s="260"/>
      <c r="G21" s="140"/>
      <c r="H21" s="256"/>
      <c r="I21" s="260"/>
      <c r="J21" s="139"/>
      <c r="K21" s="139"/>
      <c r="L21" s="258"/>
      <c r="M21" s="142"/>
      <c r="N21" s="260"/>
      <c r="O21" s="139"/>
      <c r="P21" s="260"/>
      <c r="Q21" s="140"/>
      <c r="R21" s="139"/>
      <c r="S21" s="260"/>
      <c r="T21" s="260"/>
      <c r="U21" s="258"/>
      <c r="V21" s="499">
        <f>AA21+W21</f>
        <v>88</v>
      </c>
      <c r="W21" s="43">
        <v>77</v>
      </c>
      <c r="X21" s="428"/>
      <c r="Y21" s="429"/>
      <c r="Z21" s="209">
        <f>'Contact-Player Info'!D8</f>
        <v>8.4</v>
      </c>
      <c r="AA21" s="84">
        <f>'Contact-Player Info'!E8</f>
        <v>11</v>
      </c>
      <c r="AB21" s="464"/>
      <c r="AC21" s="446"/>
      <c r="AD21" s="422"/>
      <c r="AE21" s="423"/>
      <c r="AF21" s="20"/>
    </row>
    <row r="24" spans="2:32" ht="15.75" thickBot="1" x14ac:dyDescent="0.3"/>
    <row r="25" spans="2:32" ht="15.75" customHeight="1" thickBot="1" x14ac:dyDescent="0.3">
      <c r="B25" s="335" t="s">
        <v>91</v>
      </c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7"/>
    </row>
    <row r="26" spans="2:32" ht="12.75" customHeight="1" outlineLevel="1" thickBot="1" x14ac:dyDescent="0.3">
      <c r="B26" s="487" t="s">
        <v>54</v>
      </c>
      <c r="C26" s="305" t="s">
        <v>92</v>
      </c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6"/>
      <c r="V26" s="34" t="s">
        <v>50</v>
      </c>
      <c r="W26" s="34" t="s">
        <v>51</v>
      </c>
      <c r="X26" s="443" t="s">
        <v>52</v>
      </c>
      <c r="Y26" s="444"/>
      <c r="Z26" s="353" t="s">
        <v>93</v>
      </c>
      <c r="AA26" s="354"/>
      <c r="AB26" s="354"/>
      <c r="AC26" s="354"/>
      <c r="AD26" s="354"/>
      <c r="AE26" s="355"/>
      <c r="AF26" s="20"/>
    </row>
    <row r="27" spans="2:32" ht="19.5" customHeight="1" outlineLevel="1" thickBot="1" x14ac:dyDescent="0.25">
      <c r="B27" s="488"/>
      <c r="C27" s="202" t="s">
        <v>55</v>
      </c>
      <c r="D27" s="197">
        <v>9</v>
      </c>
      <c r="E27" s="198">
        <v>7</v>
      </c>
      <c r="F27" s="198">
        <v>13</v>
      </c>
      <c r="G27" s="198">
        <v>1</v>
      </c>
      <c r="H27" s="198">
        <v>15</v>
      </c>
      <c r="I27" s="198">
        <v>5</v>
      </c>
      <c r="J27" s="198">
        <v>3</v>
      </c>
      <c r="K27" s="198">
        <v>17</v>
      </c>
      <c r="L27" s="199">
        <v>11</v>
      </c>
      <c r="M27" s="200">
        <v>2</v>
      </c>
      <c r="N27" s="198">
        <v>12</v>
      </c>
      <c r="O27" s="198">
        <v>6</v>
      </c>
      <c r="P27" s="198">
        <v>8</v>
      </c>
      <c r="Q27" s="198">
        <v>18</v>
      </c>
      <c r="R27" s="198">
        <v>14</v>
      </c>
      <c r="S27" s="198">
        <v>10</v>
      </c>
      <c r="T27" s="198">
        <v>16</v>
      </c>
      <c r="U27" s="199">
        <v>4</v>
      </c>
      <c r="V27" s="197">
        <v>73.2</v>
      </c>
      <c r="W27" s="198">
        <v>134</v>
      </c>
      <c r="X27" s="392">
        <v>6938</v>
      </c>
      <c r="Y27" s="393"/>
      <c r="Z27" s="356"/>
      <c r="AA27" s="357"/>
      <c r="AB27" s="357"/>
      <c r="AC27" s="357"/>
      <c r="AD27" s="357"/>
      <c r="AE27" s="358"/>
      <c r="AF27" s="20"/>
    </row>
    <row r="28" spans="2:32" ht="15" customHeight="1" outlineLevel="1" thickBot="1" x14ac:dyDescent="0.25">
      <c r="B28" s="489"/>
      <c r="C28" s="201" t="s">
        <v>56</v>
      </c>
      <c r="D28" s="192" t="s">
        <v>57</v>
      </c>
      <c r="E28" s="191" t="s">
        <v>58</v>
      </c>
      <c r="F28" s="191" t="s">
        <v>59</v>
      </c>
      <c r="G28" s="191" t="s">
        <v>60</v>
      </c>
      <c r="H28" s="191" t="s">
        <v>61</v>
      </c>
      <c r="I28" s="191" t="s">
        <v>62</v>
      </c>
      <c r="J28" s="191" t="s">
        <v>63</v>
      </c>
      <c r="K28" s="191" t="s">
        <v>64</v>
      </c>
      <c r="L28" s="194" t="s">
        <v>65</v>
      </c>
      <c r="M28" s="190" t="s">
        <v>66</v>
      </c>
      <c r="N28" s="191" t="s">
        <v>67</v>
      </c>
      <c r="O28" s="191" t="s">
        <v>68</v>
      </c>
      <c r="P28" s="191" t="s">
        <v>69</v>
      </c>
      <c r="Q28" s="191" t="s">
        <v>70</v>
      </c>
      <c r="R28" s="191" t="s">
        <v>71</v>
      </c>
      <c r="S28" s="191" t="s">
        <v>72</v>
      </c>
      <c r="T28" s="191" t="s">
        <v>73</v>
      </c>
      <c r="U28" s="194" t="s">
        <v>74</v>
      </c>
      <c r="V28" s="195" t="s">
        <v>75</v>
      </c>
      <c r="W28" s="104" t="s">
        <v>76</v>
      </c>
      <c r="X28" s="396" t="s">
        <v>77</v>
      </c>
      <c r="Y28" s="395"/>
      <c r="Z28" s="81" t="s">
        <v>78</v>
      </c>
      <c r="AA28" s="79" t="s">
        <v>79</v>
      </c>
      <c r="AB28" s="66" t="s">
        <v>80</v>
      </c>
      <c r="AC28" s="173" t="s">
        <v>81</v>
      </c>
      <c r="AD28" s="416" t="s">
        <v>82</v>
      </c>
      <c r="AE28" s="417"/>
      <c r="AF28" s="20"/>
    </row>
    <row r="29" spans="2:32" ht="12.75" customHeight="1" outlineLevel="1" thickBot="1" x14ac:dyDescent="0.25">
      <c r="B29" s="370" t="s">
        <v>94</v>
      </c>
      <c r="C29" s="71" t="s">
        <v>35</v>
      </c>
      <c r="D29" s="50"/>
      <c r="E29" s="51"/>
      <c r="F29" s="51"/>
      <c r="G29" s="263"/>
      <c r="H29" s="52"/>
      <c r="I29" s="264"/>
      <c r="J29" s="264"/>
      <c r="K29" s="51"/>
      <c r="L29" s="53"/>
      <c r="M29" s="265"/>
      <c r="N29" s="51"/>
      <c r="O29" s="264"/>
      <c r="P29" s="51"/>
      <c r="Q29" s="282"/>
      <c r="R29" s="51"/>
      <c r="S29" s="51"/>
      <c r="T29" s="51"/>
      <c r="U29" s="266"/>
      <c r="V29" s="499">
        <f>AA29+W29</f>
        <v>78.5</v>
      </c>
      <c r="W29" s="56">
        <v>73</v>
      </c>
      <c r="X29" s="433">
        <v>7</v>
      </c>
      <c r="Y29" s="434"/>
      <c r="Z29" s="85">
        <f>Z20</f>
        <v>5.5</v>
      </c>
      <c r="AA29" s="70">
        <f t="shared" ref="AA29:AA44" si="0">Z29</f>
        <v>5.5</v>
      </c>
      <c r="AB29" s="478" t="s">
        <v>95</v>
      </c>
      <c r="AC29" s="44">
        <v>-2</v>
      </c>
      <c r="AD29" s="414">
        <v>1.5</v>
      </c>
      <c r="AE29" s="415"/>
      <c r="AF29" s="20"/>
    </row>
    <row r="30" spans="2:32" ht="15" customHeight="1" outlineLevel="1" thickBot="1" x14ac:dyDescent="0.25">
      <c r="B30" s="359"/>
      <c r="C30" s="175" t="s">
        <v>44</v>
      </c>
      <c r="D30" s="63"/>
      <c r="E30" s="57"/>
      <c r="F30" s="57"/>
      <c r="G30" s="58"/>
      <c r="H30" s="58"/>
      <c r="I30" s="57"/>
      <c r="J30" s="57"/>
      <c r="K30" s="57"/>
      <c r="L30" s="59"/>
      <c r="M30" s="60"/>
      <c r="N30" s="57"/>
      <c r="O30" s="57"/>
      <c r="P30" s="281"/>
      <c r="Q30" s="283">
        <v>-1</v>
      </c>
      <c r="R30" s="60"/>
      <c r="S30" s="57"/>
      <c r="T30" s="57"/>
      <c r="U30" s="59"/>
      <c r="V30" s="499">
        <f>AA30+W30</f>
        <v>75.8</v>
      </c>
      <c r="W30" s="41">
        <v>77</v>
      </c>
      <c r="X30" s="435" t="s">
        <v>96</v>
      </c>
      <c r="Y30" s="436"/>
      <c r="Z30" s="180">
        <f>Z10</f>
        <v>-1.2</v>
      </c>
      <c r="AA30" s="181">
        <f t="shared" si="0"/>
        <v>-1.2</v>
      </c>
      <c r="AB30" s="479"/>
      <c r="AC30" s="500">
        <v>1</v>
      </c>
      <c r="AD30" s="502">
        <v>0.5</v>
      </c>
      <c r="AE30" s="503"/>
      <c r="AF30" s="20"/>
    </row>
    <row r="31" spans="2:32" ht="15" customHeight="1" outlineLevel="1" thickBot="1" x14ac:dyDescent="0.25">
      <c r="B31" s="359"/>
      <c r="C31" s="86" t="s">
        <v>41</v>
      </c>
      <c r="D31" s="63"/>
      <c r="E31" s="57"/>
      <c r="F31" s="57"/>
      <c r="G31" s="229"/>
      <c r="H31" s="58"/>
      <c r="I31" s="230"/>
      <c r="J31" s="230"/>
      <c r="K31" s="57"/>
      <c r="L31" s="59"/>
      <c r="M31" s="270"/>
      <c r="N31" s="57"/>
      <c r="O31" s="230"/>
      <c r="P31" s="57"/>
      <c r="Q31" s="58"/>
      <c r="R31" s="57"/>
      <c r="S31" s="57"/>
      <c r="T31" s="57"/>
      <c r="U31" s="234"/>
      <c r="V31" s="499">
        <f>AA31+W31</f>
        <v>82.8</v>
      </c>
      <c r="W31" s="62">
        <v>77</v>
      </c>
      <c r="X31" s="435">
        <v>7</v>
      </c>
      <c r="Y31" s="436"/>
      <c r="Z31" s="95">
        <f>Z7</f>
        <v>5.8</v>
      </c>
      <c r="AA31" s="96">
        <f t="shared" si="0"/>
        <v>5.8</v>
      </c>
      <c r="AB31" s="479"/>
      <c r="AC31" s="500">
        <v>-1</v>
      </c>
      <c r="AD31" s="502">
        <v>1</v>
      </c>
      <c r="AE31" s="503"/>
      <c r="AF31" s="20"/>
    </row>
    <row r="32" spans="2:32" ht="15.75" customHeight="1" outlineLevel="1" thickBot="1" x14ac:dyDescent="0.25">
      <c r="B32" s="360"/>
      <c r="C32" s="147" t="s">
        <v>39</v>
      </c>
      <c r="D32" s="253"/>
      <c r="E32" s="248"/>
      <c r="F32" s="139"/>
      <c r="G32" s="247"/>
      <c r="H32" s="140"/>
      <c r="I32" s="248"/>
      <c r="J32" s="248"/>
      <c r="K32" s="139"/>
      <c r="L32" s="251"/>
      <c r="M32" s="254"/>
      <c r="N32" s="139"/>
      <c r="O32" s="248"/>
      <c r="P32" s="248"/>
      <c r="Q32" s="140"/>
      <c r="R32" s="139"/>
      <c r="S32" s="248"/>
      <c r="T32" s="139"/>
      <c r="U32" s="251"/>
      <c r="V32" s="499">
        <f>AA32+W32</f>
        <v>97.9</v>
      </c>
      <c r="W32" s="43">
        <v>87</v>
      </c>
      <c r="X32" s="484">
        <v>12</v>
      </c>
      <c r="Y32" s="485"/>
      <c r="Z32" s="169">
        <f>Z17</f>
        <v>10.9</v>
      </c>
      <c r="AA32" s="170">
        <f t="shared" si="0"/>
        <v>10.9</v>
      </c>
      <c r="AB32" s="480"/>
      <c r="AC32" s="501">
        <v>7</v>
      </c>
      <c r="AD32" s="504">
        <v>0</v>
      </c>
      <c r="AE32" s="505"/>
      <c r="AF32" s="20"/>
    </row>
    <row r="33" spans="1:32" ht="12.75" customHeight="1" outlineLevel="1" thickBot="1" x14ac:dyDescent="0.25">
      <c r="B33" s="370" t="s">
        <v>97</v>
      </c>
      <c r="C33" s="71" t="s">
        <v>34</v>
      </c>
      <c r="D33" s="50"/>
      <c r="E33" s="264"/>
      <c r="F33" s="51"/>
      <c r="G33" s="263"/>
      <c r="H33" s="52"/>
      <c r="I33" s="264"/>
      <c r="J33" s="264"/>
      <c r="K33" s="51"/>
      <c r="L33" s="53"/>
      <c r="M33" s="265"/>
      <c r="N33" s="51"/>
      <c r="O33" s="264"/>
      <c r="P33" s="264"/>
      <c r="Q33" s="52"/>
      <c r="R33" s="51"/>
      <c r="S33" s="51"/>
      <c r="T33" s="51"/>
      <c r="U33" s="266"/>
      <c r="V33" s="499">
        <f>AA33+W33</f>
        <v>93.4</v>
      </c>
      <c r="W33" s="56">
        <v>85</v>
      </c>
      <c r="X33" s="433">
        <v>2</v>
      </c>
      <c r="Y33" s="434"/>
      <c r="Z33" s="85">
        <f>Z21</f>
        <v>8.4</v>
      </c>
      <c r="AA33" s="70">
        <f>Z33</f>
        <v>8.4</v>
      </c>
      <c r="AB33" s="468" t="s">
        <v>88</v>
      </c>
      <c r="AC33" s="44">
        <v>6</v>
      </c>
      <c r="AD33" s="414">
        <v>0</v>
      </c>
      <c r="AE33" s="415"/>
      <c r="AF33" s="20"/>
    </row>
    <row r="34" spans="1:32" ht="15" customHeight="1" outlineLevel="1" thickBot="1" x14ac:dyDescent="0.25">
      <c r="B34" s="359"/>
      <c r="C34" s="175" t="s">
        <v>45</v>
      </c>
      <c r="D34" s="63"/>
      <c r="E34" s="238"/>
      <c r="F34" s="57"/>
      <c r="G34" s="268"/>
      <c r="H34" s="58"/>
      <c r="I34" s="238"/>
      <c r="J34" s="238"/>
      <c r="K34" s="57"/>
      <c r="L34" s="59"/>
      <c r="M34" s="269"/>
      <c r="N34" s="57"/>
      <c r="O34" s="238"/>
      <c r="P34" s="238"/>
      <c r="Q34" s="58"/>
      <c r="R34" s="57"/>
      <c r="S34" s="57"/>
      <c r="T34" s="57"/>
      <c r="U34" s="240"/>
      <c r="V34" s="499">
        <f>AA34+W34</f>
        <v>78.599999999999994</v>
      </c>
      <c r="W34" s="41">
        <v>71</v>
      </c>
      <c r="X34" s="435">
        <v>2</v>
      </c>
      <c r="Y34" s="436"/>
      <c r="Z34" s="180">
        <f>Z11</f>
        <v>7.6</v>
      </c>
      <c r="AA34" s="181">
        <f>Z34</f>
        <v>7.6</v>
      </c>
      <c r="AB34" s="469"/>
      <c r="AC34" s="500">
        <v>-5</v>
      </c>
      <c r="AD34" s="502">
        <v>1</v>
      </c>
      <c r="AE34" s="503"/>
      <c r="AF34" s="20"/>
    </row>
    <row r="35" spans="1:32" ht="15" customHeight="1" outlineLevel="1" thickBot="1" x14ac:dyDescent="0.25">
      <c r="B35" s="359"/>
      <c r="C35" s="86" t="s">
        <v>40</v>
      </c>
      <c r="D35" s="63"/>
      <c r="E35" s="57"/>
      <c r="F35" s="57"/>
      <c r="G35" s="229"/>
      <c r="H35" s="58"/>
      <c r="I35" s="230"/>
      <c r="J35" s="230"/>
      <c r="K35" s="57"/>
      <c r="L35" s="59"/>
      <c r="M35" s="270"/>
      <c r="N35" s="57"/>
      <c r="O35" s="230"/>
      <c r="P35" s="57"/>
      <c r="Q35" s="58"/>
      <c r="R35" s="57"/>
      <c r="S35" s="57"/>
      <c r="T35" s="57"/>
      <c r="U35" s="234"/>
      <c r="V35" s="499">
        <f>AA35+W35</f>
        <v>79.7</v>
      </c>
      <c r="W35" s="62">
        <v>74</v>
      </c>
      <c r="X35" s="435" t="s">
        <v>96</v>
      </c>
      <c r="Y35" s="436"/>
      <c r="Z35" s="95">
        <f>Z6</f>
        <v>5.7</v>
      </c>
      <c r="AA35" s="96">
        <f>Z35</f>
        <v>5.7</v>
      </c>
      <c r="AB35" s="469"/>
      <c r="AC35" s="500">
        <v>-3</v>
      </c>
      <c r="AD35" s="502">
        <v>0.5</v>
      </c>
      <c r="AE35" s="503"/>
      <c r="AF35" s="20"/>
    </row>
    <row r="36" spans="1:32" ht="15.75" customHeight="1" outlineLevel="1" thickBot="1" x14ac:dyDescent="0.25">
      <c r="B36" s="360"/>
      <c r="C36" s="147" t="s">
        <v>38</v>
      </c>
      <c r="D36" s="138"/>
      <c r="E36" s="248"/>
      <c r="F36" s="139"/>
      <c r="G36" s="247"/>
      <c r="H36" s="140"/>
      <c r="I36" s="248"/>
      <c r="J36" s="248"/>
      <c r="K36" s="139"/>
      <c r="L36" s="141"/>
      <c r="M36" s="254"/>
      <c r="N36" s="139"/>
      <c r="O36" s="248"/>
      <c r="P36" s="248"/>
      <c r="Q36" s="140"/>
      <c r="R36" s="139"/>
      <c r="S36" s="139"/>
      <c r="T36" s="139"/>
      <c r="U36" s="251"/>
      <c r="V36" s="499">
        <f>AA36+W36</f>
        <v>76.900000000000006</v>
      </c>
      <c r="W36" s="43">
        <v>69</v>
      </c>
      <c r="X36" s="484">
        <v>2</v>
      </c>
      <c r="Y36" s="485"/>
      <c r="Z36" s="169">
        <f>Z16</f>
        <v>7.9</v>
      </c>
      <c r="AA36" s="170">
        <f>Z36</f>
        <v>7.9</v>
      </c>
      <c r="AB36" s="470"/>
      <c r="AC36" s="501">
        <v>-7</v>
      </c>
      <c r="AD36" s="504">
        <v>1.5</v>
      </c>
      <c r="AE36" s="505"/>
      <c r="AF36" s="20"/>
    </row>
    <row r="37" spans="1:32" ht="12.75" customHeight="1" outlineLevel="1" thickBot="1" x14ac:dyDescent="0.25">
      <c r="B37" s="370" t="s">
        <v>98</v>
      </c>
      <c r="C37" s="71" t="s">
        <v>32</v>
      </c>
      <c r="D37" s="50"/>
      <c r="E37" s="51"/>
      <c r="F37" s="51"/>
      <c r="G37" s="263"/>
      <c r="H37" s="52"/>
      <c r="I37" s="51"/>
      <c r="J37" s="51"/>
      <c r="K37" s="51"/>
      <c r="L37" s="53"/>
      <c r="M37" s="265"/>
      <c r="N37" s="51"/>
      <c r="O37" s="51"/>
      <c r="P37" s="51"/>
      <c r="Q37" s="52"/>
      <c r="R37" s="51"/>
      <c r="S37" s="51"/>
      <c r="T37" s="51"/>
      <c r="U37" s="53"/>
      <c r="V37" s="499">
        <f>AA37+W37</f>
        <v>74.900000000000006</v>
      </c>
      <c r="W37" s="56">
        <v>73</v>
      </c>
      <c r="X37" s="433" t="s">
        <v>96</v>
      </c>
      <c r="Y37" s="434"/>
      <c r="Z37" s="85">
        <f>Z18</f>
        <v>1.9</v>
      </c>
      <c r="AA37" s="70">
        <f t="shared" si="0"/>
        <v>1.9</v>
      </c>
      <c r="AB37" s="468" t="s">
        <v>99</v>
      </c>
      <c r="AC37" s="44">
        <v>-3</v>
      </c>
      <c r="AD37" s="414">
        <v>0.5</v>
      </c>
      <c r="AE37" s="415"/>
      <c r="AF37" s="20"/>
    </row>
    <row r="38" spans="1:32" ht="15" customHeight="1" outlineLevel="1" thickBot="1" x14ac:dyDescent="0.25">
      <c r="B38" s="359"/>
      <c r="C38" s="175" t="s">
        <v>46</v>
      </c>
      <c r="D38" s="236"/>
      <c r="E38" s="238"/>
      <c r="F38" s="57"/>
      <c r="G38" s="268"/>
      <c r="H38" s="58"/>
      <c r="I38" s="238"/>
      <c r="J38" s="238"/>
      <c r="K38" s="57"/>
      <c r="L38" s="59"/>
      <c r="M38" s="269"/>
      <c r="N38" s="57"/>
      <c r="O38" s="238"/>
      <c r="P38" s="238"/>
      <c r="Q38" s="58"/>
      <c r="R38" s="57"/>
      <c r="S38" s="57"/>
      <c r="T38" s="57"/>
      <c r="U38" s="240"/>
      <c r="V38" s="499">
        <f>AA38+W38</f>
        <v>76.099999999999994</v>
      </c>
      <c r="W38" s="41">
        <v>67</v>
      </c>
      <c r="X38" s="435">
        <v>7</v>
      </c>
      <c r="Y38" s="436"/>
      <c r="Z38" s="180">
        <f>Z12</f>
        <v>9.1</v>
      </c>
      <c r="AA38" s="181">
        <f t="shared" si="0"/>
        <v>9.1</v>
      </c>
      <c r="AB38" s="469"/>
      <c r="AC38" s="500">
        <v>-7</v>
      </c>
      <c r="AD38" s="502">
        <v>1.5</v>
      </c>
      <c r="AE38" s="503"/>
      <c r="AF38" s="20"/>
    </row>
    <row r="39" spans="1:32" ht="15" customHeight="1" outlineLevel="1" thickBot="1" x14ac:dyDescent="0.25">
      <c r="B39" s="359"/>
      <c r="C39" s="86" t="s">
        <v>43</v>
      </c>
      <c r="D39" s="225"/>
      <c r="E39" s="230"/>
      <c r="F39" s="57"/>
      <c r="G39" s="229"/>
      <c r="H39" s="58"/>
      <c r="I39" s="230"/>
      <c r="J39" s="230"/>
      <c r="K39" s="57"/>
      <c r="L39" s="59"/>
      <c r="M39" s="270"/>
      <c r="N39" s="57"/>
      <c r="O39" s="230"/>
      <c r="P39" s="230"/>
      <c r="Q39" s="58"/>
      <c r="R39" s="57"/>
      <c r="S39" s="230"/>
      <c r="T39" s="57"/>
      <c r="U39" s="234"/>
      <c r="V39" s="499">
        <f>AA39+W39</f>
        <v>81.900000000000006</v>
      </c>
      <c r="W39" s="62">
        <v>72</v>
      </c>
      <c r="X39" s="435">
        <v>8</v>
      </c>
      <c r="Y39" s="436"/>
      <c r="Z39" s="95">
        <f>Z9</f>
        <v>9.9</v>
      </c>
      <c r="AA39" s="96">
        <f t="shared" si="0"/>
        <v>9.9</v>
      </c>
      <c r="AB39" s="469"/>
      <c r="AC39" s="500">
        <v>-2</v>
      </c>
      <c r="AD39" s="502">
        <v>0</v>
      </c>
      <c r="AE39" s="503"/>
      <c r="AF39" s="20"/>
    </row>
    <row r="40" spans="1:32" ht="15.75" customHeight="1" outlineLevel="1" thickBot="1" x14ac:dyDescent="0.25">
      <c r="B40" s="360"/>
      <c r="C40" s="147" t="s">
        <v>37</v>
      </c>
      <c r="D40" s="138"/>
      <c r="E40" s="139"/>
      <c r="F40" s="139"/>
      <c r="G40" s="247"/>
      <c r="H40" s="140"/>
      <c r="I40" s="248"/>
      <c r="J40" s="248"/>
      <c r="K40" s="139"/>
      <c r="L40" s="141"/>
      <c r="M40" s="254"/>
      <c r="N40" s="139"/>
      <c r="O40" s="139"/>
      <c r="P40" s="139"/>
      <c r="Q40" s="140"/>
      <c r="R40" s="139"/>
      <c r="S40" s="139"/>
      <c r="T40" s="139"/>
      <c r="U40" s="251"/>
      <c r="V40" s="499">
        <f>AA40+W40</f>
        <v>75.7</v>
      </c>
      <c r="W40" s="43">
        <v>71</v>
      </c>
      <c r="X40" s="484">
        <v>3</v>
      </c>
      <c r="Y40" s="485"/>
      <c r="Z40" s="169">
        <f>Z15</f>
        <v>4.7</v>
      </c>
      <c r="AA40" s="170">
        <f t="shared" si="0"/>
        <v>4.7</v>
      </c>
      <c r="AB40" s="470"/>
      <c r="AC40" s="501">
        <v>-4</v>
      </c>
      <c r="AD40" s="504">
        <v>1</v>
      </c>
      <c r="AE40" s="505"/>
      <c r="AF40" s="20"/>
    </row>
    <row r="41" spans="1:32" ht="15.75" customHeight="1" outlineLevel="1" thickBot="1" x14ac:dyDescent="0.25">
      <c r="B41" s="370" t="s">
        <v>100</v>
      </c>
      <c r="C41" s="71" t="s">
        <v>33</v>
      </c>
      <c r="D41" s="63"/>
      <c r="E41" s="57"/>
      <c r="F41" s="57"/>
      <c r="G41" s="255"/>
      <c r="H41" s="58"/>
      <c r="I41" s="259"/>
      <c r="J41" s="259"/>
      <c r="K41" s="57"/>
      <c r="L41" s="59"/>
      <c r="M41" s="267"/>
      <c r="N41" s="57"/>
      <c r="O41" s="57"/>
      <c r="P41" s="57"/>
      <c r="Q41" s="58"/>
      <c r="R41" s="57"/>
      <c r="S41" s="57"/>
      <c r="T41" s="57"/>
      <c r="U41" s="257"/>
      <c r="V41" s="499">
        <f>AA41+W41</f>
        <v>82.1</v>
      </c>
      <c r="W41" s="56">
        <v>77</v>
      </c>
      <c r="X41" s="433">
        <v>1</v>
      </c>
      <c r="Y41" s="434"/>
      <c r="Z41" s="85">
        <f>Z19</f>
        <v>5.0999999999999996</v>
      </c>
      <c r="AA41" s="70">
        <f t="shared" si="0"/>
        <v>5.0999999999999996</v>
      </c>
      <c r="AB41" s="481" t="s">
        <v>86</v>
      </c>
      <c r="AC41" s="44">
        <v>1</v>
      </c>
      <c r="AD41" s="414">
        <v>1</v>
      </c>
      <c r="AE41" s="415"/>
      <c r="AF41" s="20"/>
    </row>
    <row r="42" spans="1:32" ht="15.75" customHeight="1" outlineLevel="1" thickBot="1" x14ac:dyDescent="0.25">
      <c r="B42" s="359"/>
      <c r="C42" s="175" t="s">
        <v>47</v>
      </c>
      <c r="D42" s="236"/>
      <c r="E42" s="238"/>
      <c r="F42" s="57"/>
      <c r="G42" s="268"/>
      <c r="H42" s="58"/>
      <c r="I42" s="238"/>
      <c r="J42" s="238"/>
      <c r="K42" s="57"/>
      <c r="L42" s="240"/>
      <c r="M42" s="269"/>
      <c r="N42" s="238"/>
      <c r="O42" s="238"/>
      <c r="P42" s="238"/>
      <c r="Q42" s="58"/>
      <c r="R42" s="57"/>
      <c r="S42" s="238"/>
      <c r="T42" s="57"/>
      <c r="U42" s="240"/>
      <c r="V42" s="499">
        <f>AA42+W42</f>
        <v>96.2</v>
      </c>
      <c r="W42" s="41">
        <v>84</v>
      </c>
      <c r="X42" s="435">
        <v>8</v>
      </c>
      <c r="Y42" s="436"/>
      <c r="Z42" s="180">
        <f>Z13</f>
        <v>12.2</v>
      </c>
      <c r="AA42" s="181">
        <f t="shared" si="0"/>
        <v>12.2</v>
      </c>
      <c r="AB42" s="482"/>
      <c r="AC42" s="500">
        <v>6</v>
      </c>
      <c r="AD42" s="502">
        <v>0</v>
      </c>
      <c r="AE42" s="503"/>
      <c r="AF42" s="20"/>
    </row>
    <row r="43" spans="1:32" ht="15.75" customHeight="1" outlineLevel="1" thickBot="1" x14ac:dyDescent="0.25">
      <c r="B43" s="359"/>
      <c r="C43" s="86" t="s">
        <v>42</v>
      </c>
      <c r="D43" s="225"/>
      <c r="E43" s="230"/>
      <c r="F43" s="57"/>
      <c r="G43" s="229"/>
      <c r="H43" s="58"/>
      <c r="I43" s="230"/>
      <c r="J43" s="230"/>
      <c r="K43" s="57"/>
      <c r="L43" s="59"/>
      <c r="M43" s="270"/>
      <c r="N43" s="57"/>
      <c r="O43" s="230"/>
      <c r="P43" s="230"/>
      <c r="Q43" s="58"/>
      <c r="R43" s="57"/>
      <c r="S43" s="57"/>
      <c r="T43" s="57"/>
      <c r="U43" s="234"/>
      <c r="V43" s="499">
        <f>AA43+W43</f>
        <v>89.2</v>
      </c>
      <c r="W43" s="62">
        <v>80</v>
      </c>
      <c r="X43" s="435">
        <v>5</v>
      </c>
      <c r="Y43" s="436"/>
      <c r="Z43" s="95">
        <f>Z8</f>
        <v>9.1999999999999993</v>
      </c>
      <c r="AA43" s="96">
        <f t="shared" si="0"/>
        <v>9.1999999999999993</v>
      </c>
      <c r="AB43" s="482"/>
      <c r="AC43" s="500">
        <v>3</v>
      </c>
      <c r="AD43" s="502">
        <v>0.5</v>
      </c>
      <c r="AE43" s="503"/>
      <c r="AF43" s="20"/>
    </row>
    <row r="44" spans="1:32" ht="15.75" customHeight="1" outlineLevel="1" thickBot="1" x14ac:dyDescent="0.25">
      <c r="B44" s="360"/>
      <c r="C44" s="147" t="s">
        <v>36</v>
      </c>
      <c r="D44" s="138"/>
      <c r="E44" s="139"/>
      <c r="F44" s="139"/>
      <c r="G44" s="247"/>
      <c r="H44" s="140"/>
      <c r="I44" s="139"/>
      <c r="J44" s="248"/>
      <c r="K44" s="139"/>
      <c r="L44" s="141"/>
      <c r="M44" s="254"/>
      <c r="N44" s="139"/>
      <c r="O44" s="139"/>
      <c r="P44" s="139"/>
      <c r="Q44" s="140"/>
      <c r="R44" s="139"/>
      <c r="S44" s="139"/>
      <c r="T44" s="139"/>
      <c r="U44" s="251"/>
      <c r="V44" s="499">
        <f>AA44+W44</f>
        <v>82.9</v>
      </c>
      <c r="W44" s="43">
        <v>79</v>
      </c>
      <c r="X44" s="484" t="s">
        <v>96</v>
      </c>
      <c r="Y44" s="485"/>
      <c r="Z44" s="169">
        <f>Z14</f>
        <v>3.9</v>
      </c>
      <c r="AA44" s="170">
        <f t="shared" si="0"/>
        <v>3.9</v>
      </c>
      <c r="AB44" s="483"/>
      <c r="AC44" s="501" t="s">
        <v>196</v>
      </c>
      <c r="AD44" s="504">
        <v>1.5</v>
      </c>
      <c r="AE44" s="505"/>
      <c r="AF44" s="20"/>
    </row>
    <row r="45" spans="1:32" ht="15.75" customHeight="1" outlineLevel="1" x14ac:dyDescent="0.2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D45" s="20"/>
      <c r="AE45" s="20"/>
      <c r="AF45" s="20"/>
    </row>
    <row r="46" spans="1:32" ht="12.75" x14ac:dyDescent="0.2">
      <c r="AA46" s="5"/>
      <c r="AB46" s="20"/>
      <c r="AD46" s="20"/>
      <c r="AE46" s="20"/>
      <c r="AF46" s="20"/>
    </row>
    <row r="47" spans="1:32" x14ac:dyDescent="0.25">
      <c r="A47" s="31"/>
      <c r="B47" s="31"/>
      <c r="AB47" s="31"/>
      <c r="AC47" s="31"/>
      <c r="AD47" s="3"/>
      <c r="AE47" s="3"/>
      <c r="AF47" s="20"/>
    </row>
    <row r="48" spans="1:32" ht="15.75" outlineLevel="1" thickBot="1" x14ac:dyDescent="0.3">
      <c r="AC48" s="5"/>
      <c r="AD48" s="5"/>
      <c r="AE48" s="5"/>
    </row>
    <row r="49" spans="2:31" ht="15.75" outlineLevel="1" thickBot="1" x14ac:dyDescent="0.3">
      <c r="B49" s="335" t="s">
        <v>101</v>
      </c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7"/>
    </row>
    <row r="50" spans="2:31" ht="15.75" customHeight="1" outlineLevel="1" thickBot="1" x14ac:dyDescent="0.3">
      <c r="B50" s="307" t="s">
        <v>54</v>
      </c>
      <c r="C50" s="304" t="s">
        <v>92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6"/>
      <c r="V50" s="34" t="s">
        <v>50</v>
      </c>
      <c r="W50" s="34" t="s">
        <v>51</v>
      </c>
      <c r="X50" s="384" t="s">
        <v>52</v>
      </c>
      <c r="Y50" s="385"/>
      <c r="Z50" s="353" t="s">
        <v>102</v>
      </c>
      <c r="AA50" s="354"/>
      <c r="AB50" s="354"/>
      <c r="AC50" s="354"/>
      <c r="AD50" s="354"/>
      <c r="AE50" s="355"/>
    </row>
    <row r="51" spans="2:31" ht="19.5" customHeight="1" outlineLevel="1" thickBot="1" x14ac:dyDescent="0.25">
      <c r="B51" s="308"/>
      <c r="C51" s="196" t="s">
        <v>55</v>
      </c>
      <c r="D51" s="197">
        <v>11</v>
      </c>
      <c r="E51" s="198">
        <v>9</v>
      </c>
      <c r="F51" s="198">
        <v>3</v>
      </c>
      <c r="G51" s="198">
        <v>15</v>
      </c>
      <c r="H51" s="198">
        <v>5</v>
      </c>
      <c r="I51" s="198">
        <v>13</v>
      </c>
      <c r="J51" s="198">
        <v>1</v>
      </c>
      <c r="K51" s="198">
        <v>17</v>
      </c>
      <c r="L51" s="199">
        <v>7</v>
      </c>
      <c r="M51" s="200">
        <v>12</v>
      </c>
      <c r="N51" s="198">
        <v>4</v>
      </c>
      <c r="O51" s="198">
        <v>8</v>
      </c>
      <c r="P51" s="198">
        <v>18</v>
      </c>
      <c r="Q51" s="198">
        <v>14</v>
      </c>
      <c r="R51" s="198">
        <v>6</v>
      </c>
      <c r="S51" s="198">
        <v>16</v>
      </c>
      <c r="T51" s="198">
        <v>10</v>
      </c>
      <c r="U51" s="199">
        <v>2</v>
      </c>
      <c r="V51" s="197">
        <v>72.400000000000006</v>
      </c>
      <c r="W51" s="198">
        <v>132</v>
      </c>
      <c r="X51" s="392">
        <v>6988</v>
      </c>
      <c r="Y51" s="393"/>
      <c r="Z51" s="473"/>
      <c r="AA51" s="474"/>
      <c r="AB51" s="474"/>
      <c r="AC51" s="474"/>
      <c r="AD51" s="474"/>
      <c r="AE51" s="475"/>
    </row>
    <row r="52" spans="2:31" ht="15.75" customHeight="1" outlineLevel="1" thickBot="1" x14ac:dyDescent="0.25">
      <c r="B52" s="309"/>
      <c r="C52" s="193" t="s">
        <v>56</v>
      </c>
      <c r="D52" s="192" t="s">
        <v>57</v>
      </c>
      <c r="E52" s="191" t="s">
        <v>58</v>
      </c>
      <c r="F52" s="191" t="s">
        <v>59</v>
      </c>
      <c r="G52" s="191" t="s">
        <v>60</v>
      </c>
      <c r="H52" s="191" t="s">
        <v>61</v>
      </c>
      <c r="I52" s="191" t="s">
        <v>62</v>
      </c>
      <c r="J52" s="191" t="s">
        <v>63</v>
      </c>
      <c r="K52" s="191" t="s">
        <v>64</v>
      </c>
      <c r="L52" s="194" t="s">
        <v>65</v>
      </c>
      <c r="M52" s="190" t="s">
        <v>66</v>
      </c>
      <c r="N52" s="191" t="s">
        <v>67</v>
      </c>
      <c r="O52" s="191" t="s">
        <v>68</v>
      </c>
      <c r="P52" s="191" t="s">
        <v>69</v>
      </c>
      <c r="Q52" s="191" t="s">
        <v>70</v>
      </c>
      <c r="R52" s="191" t="s">
        <v>71</v>
      </c>
      <c r="S52" s="191" t="s">
        <v>72</v>
      </c>
      <c r="T52" s="191" t="s">
        <v>73</v>
      </c>
      <c r="U52" s="194" t="s">
        <v>74</v>
      </c>
      <c r="V52" s="195" t="s">
        <v>75</v>
      </c>
      <c r="W52" s="104" t="s">
        <v>76</v>
      </c>
      <c r="X52" s="477" t="s">
        <v>103</v>
      </c>
      <c r="Y52" s="395"/>
      <c r="Z52" s="192" t="s">
        <v>78</v>
      </c>
      <c r="AA52" s="191" t="s">
        <v>79</v>
      </c>
      <c r="AB52" s="68" t="s">
        <v>80</v>
      </c>
      <c r="AC52" s="68" t="s">
        <v>81</v>
      </c>
      <c r="AD52" s="396" t="s">
        <v>82</v>
      </c>
      <c r="AE52" s="395"/>
    </row>
    <row r="53" spans="2:31" ht="12.75" customHeight="1" outlineLevel="1" thickBot="1" x14ac:dyDescent="0.25">
      <c r="B53" s="326" t="s">
        <v>104</v>
      </c>
      <c r="C53" s="182" t="s">
        <v>44</v>
      </c>
      <c r="D53" s="50"/>
      <c r="E53" s="51"/>
      <c r="F53" s="51"/>
      <c r="G53" s="52"/>
      <c r="H53" s="52"/>
      <c r="I53" s="51"/>
      <c r="J53" s="51"/>
      <c r="K53" s="51"/>
      <c r="L53" s="53"/>
      <c r="M53" s="54"/>
      <c r="N53" s="51"/>
      <c r="O53" s="51"/>
      <c r="P53" s="51"/>
      <c r="Q53" s="52"/>
      <c r="R53" s="51"/>
      <c r="S53" s="51"/>
      <c r="T53" s="51"/>
      <c r="U53" s="53"/>
      <c r="V53" s="499">
        <f>AA53+W53</f>
        <v>73</v>
      </c>
      <c r="W53" s="56">
        <v>73</v>
      </c>
      <c r="X53" s="324" t="s">
        <v>96</v>
      </c>
      <c r="Y53" s="322"/>
      <c r="Z53" s="177">
        <f>Z30</f>
        <v>-1.2</v>
      </c>
      <c r="AA53" s="184">
        <f>'Contact-Player Info'!G17</f>
        <v>0</v>
      </c>
      <c r="AB53" s="361" t="s">
        <v>88</v>
      </c>
      <c r="AC53" s="338" t="s">
        <v>59</v>
      </c>
      <c r="AD53" s="340">
        <v>-2</v>
      </c>
      <c r="AE53" s="341"/>
    </row>
    <row r="54" spans="2:31" ht="15" customHeight="1" outlineLevel="1" thickBot="1" x14ac:dyDescent="0.25">
      <c r="B54" s="327"/>
      <c r="C54" s="183" t="s">
        <v>46</v>
      </c>
      <c r="D54" s="236"/>
      <c r="E54" s="238"/>
      <c r="F54" s="238"/>
      <c r="G54" s="58"/>
      <c r="H54" s="268"/>
      <c r="I54" s="57"/>
      <c r="J54" s="238"/>
      <c r="K54" s="57"/>
      <c r="L54" s="240"/>
      <c r="M54" s="269"/>
      <c r="N54" s="238"/>
      <c r="O54" s="238"/>
      <c r="P54" s="57"/>
      <c r="Q54" s="58"/>
      <c r="R54" s="238"/>
      <c r="S54" s="57"/>
      <c r="T54" s="238"/>
      <c r="U54" s="240"/>
      <c r="V54" s="499">
        <f>AA54+W54</f>
        <v>95</v>
      </c>
      <c r="W54" s="41">
        <v>83</v>
      </c>
      <c r="X54" s="323">
        <v>2</v>
      </c>
      <c r="Y54" s="301"/>
      <c r="Z54" s="179">
        <f>Z38</f>
        <v>9.1</v>
      </c>
      <c r="AA54" s="185">
        <f>'Contact-Player Info'!G19</f>
        <v>12</v>
      </c>
      <c r="AB54" s="362"/>
      <c r="AC54" s="339"/>
      <c r="AD54" s="342"/>
      <c r="AE54" s="343"/>
    </row>
    <row r="55" spans="2:31" ht="15" customHeight="1" outlineLevel="1" thickBot="1" x14ac:dyDescent="0.25">
      <c r="B55" s="327"/>
      <c r="C55" s="156" t="s">
        <v>36</v>
      </c>
      <c r="D55" s="63"/>
      <c r="E55" s="57"/>
      <c r="F55" s="246"/>
      <c r="G55" s="58"/>
      <c r="H55" s="245"/>
      <c r="I55" s="57"/>
      <c r="J55" s="246"/>
      <c r="K55" s="57"/>
      <c r="L55" s="59"/>
      <c r="M55" s="60"/>
      <c r="N55" s="246"/>
      <c r="O55" s="57"/>
      <c r="P55" s="57"/>
      <c r="Q55" s="58"/>
      <c r="R55" s="246"/>
      <c r="S55" s="57"/>
      <c r="T55" s="57"/>
      <c r="U55" s="250"/>
      <c r="V55" s="499">
        <f>AA55+W55</f>
        <v>88</v>
      </c>
      <c r="W55" s="62">
        <v>82</v>
      </c>
      <c r="X55" s="323">
        <v>6</v>
      </c>
      <c r="Y55" s="301"/>
      <c r="Z55" s="150">
        <f>Z44</f>
        <v>3.9</v>
      </c>
      <c r="AA55" s="154">
        <f>'Contact-Player Info'!G9</f>
        <v>6</v>
      </c>
      <c r="AB55" s="362"/>
      <c r="AC55" s="344" t="s">
        <v>201</v>
      </c>
      <c r="AD55" s="346" t="s">
        <v>196</v>
      </c>
      <c r="AE55" s="347"/>
    </row>
    <row r="56" spans="2:31" ht="15.75" customHeight="1" outlineLevel="1" thickBot="1" x14ac:dyDescent="0.25">
      <c r="B56" s="328"/>
      <c r="C56" s="156" t="s">
        <v>38</v>
      </c>
      <c r="D56" s="138"/>
      <c r="E56" s="248"/>
      <c r="F56" s="248"/>
      <c r="G56" s="140"/>
      <c r="H56" s="247"/>
      <c r="I56" s="139"/>
      <c r="J56" s="248"/>
      <c r="K56" s="139"/>
      <c r="L56" s="251"/>
      <c r="M56" s="142"/>
      <c r="N56" s="248"/>
      <c r="O56" s="248"/>
      <c r="P56" s="139"/>
      <c r="Q56" s="140"/>
      <c r="R56" s="248"/>
      <c r="S56" s="139"/>
      <c r="T56" s="248"/>
      <c r="U56" s="251"/>
      <c r="V56" s="499">
        <f>AA56+W56</f>
        <v>95</v>
      </c>
      <c r="W56" s="43">
        <v>85</v>
      </c>
      <c r="X56" s="325" t="s">
        <v>96</v>
      </c>
      <c r="Y56" s="303"/>
      <c r="Z56" s="150">
        <f>Z36</f>
        <v>7.9</v>
      </c>
      <c r="AA56" s="154">
        <f>'Contact-Player Info'!G11</f>
        <v>10</v>
      </c>
      <c r="AB56" s="363"/>
      <c r="AC56" s="345"/>
      <c r="AD56" s="348"/>
      <c r="AE56" s="349"/>
    </row>
    <row r="57" spans="2:31" ht="12.75" customHeight="1" outlineLevel="1" thickBot="1" x14ac:dyDescent="0.25">
      <c r="B57" s="370" t="s">
        <v>105</v>
      </c>
      <c r="C57" s="100" t="s">
        <v>32</v>
      </c>
      <c r="D57" s="50"/>
      <c r="E57" s="51"/>
      <c r="F57" s="264"/>
      <c r="G57" s="52"/>
      <c r="H57" s="52"/>
      <c r="I57" s="51"/>
      <c r="J57" s="264"/>
      <c r="K57" s="51"/>
      <c r="L57" s="53"/>
      <c r="M57" s="54"/>
      <c r="N57" s="264"/>
      <c r="O57" s="51"/>
      <c r="P57" s="51"/>
      <c r="Q57" s="52"/>
      <c r="R57" s="51"/>
      <c r="S57" s="51"/>
      <c r="T57" s="51"/>
      <c r="U57" s="266"/>
      <c r="V57" s="499">
        <f>AA57+W57</f>
        <v>80</v>
      </c>
      <c r="W57" s="56">
        <v>76</v>
      </c>
      <c r="X57" s="324" t="s">
        <v>96</v>
      </c>
      <c r="Y57" s="322"/>
      <c r="Z57" s="82">
        <f>Z18</f>
        <v>1.9</v>
      </c>
      <c r="AA57" s="98">
        <f>'Contact-Player Info'!G5</f>
        <v>4</v>
      </c>
      <c r="AB57" s="350" t="s">
        <v>95</v>
      </c>
      <c r="AC57" s="338" t="s">
        <v>202</v>
      </c>
      <c r="AD57" s="340">
        <v>-7</v>
      </c>
      <c r="AE57" s="341"/>
    </row>
    <row r="58" spans="2:31" ht="12.75" customHeight="1" outlineLevel="1" thickBot="1" x14ac:dyDescent="0.25">
      <c r="B58" s="330"/>
      <c r="C58" s="101" t="s">
        <v>35</v>
      </c>
      <c r="D58" s="63"/>
      <c r="E58" s="57"/>
      <c r="F58" s="259"/>
      <c r="G58" s="58"/>
      <c r="H58" s="255"/>
      <c r="I58" s="57"/>
      <c r="J58" s="259"/>
      <c r="K58" s="57"/>
      <c r="L58" s="257"/>
      <c r="M58" s="60"/>
      <c r="N58" s="259"/>
      <c r="O58" s="259"/>
      <c r="P58" s="57"/>
      <c r="Q58" s="58"/>
      <c r="R58" s="259"/>
      <c r="S58" s="57"/>
      <c r="T58" s="57"/>
      <c r="U58" s="257"/>
      <c r="V58" s="499">
        <f>AA58+W58</f>
        <v>81</v>
      </c>
      <c r="W58" s="41">
        <v>73</v>
      </c>
      <c r="X58" s="323" t="s">
        <v>96</v>
      </c>
      <c r="Y58" s="301"/>
      <c r="Z58" s="83">
        <f>Z20</f>
        <v>5.5</v>
      </c>
      <c r="AA58" s="76">
        <f>'Contact-Player Info'!G7</f>
        <v>8</v>
      </c>
      <c r="AB58" s="351"/>
      <c r="AC58" s="339"/>
      <c r="AD58" s="342"/>
      <c r="AE58" s="343"/>
    </row>
    <row r="59" spans="2:31" ht="12.75" customHeight="1" outlineLevel="1" thickBot="1" x14ac:dyDescent="0.25">
      <c r="B59" s="330"/>
      <c r="C59" s="103" t="s">
        <v>40</v>
      </c>
      <c r="D59" s="63"/>
      <c r="E59" s="57"/>
      <c r="F59" s="230"/>
      <c r="G59" s="58"/>
      <c r="H59" s="229"/>
      <c r="I59" s="57"/>
      <c r="J59" s="230"/>
      <c r="K59" s="57"/>
      <c r="L59" s="234"/>
      <c r="M59" s="60"/>
      <c r="N59" s="230"/>
      <c r="O59" s="230"/>
      <c r="P59" s="57"/>
      <c r="Q59" s="58"/>
      <c r="R59" s="230"/>
      <c r="S59" s="57"/>
      <c r="T59" s="57"/>
      <c r="U59" s="234"/>
      <c r="V59" s="499">
        <f>AA59+W59</f>
        <v>82</v>
      </c>
      <c r="W59" s="62">
        <v>74</v>
      </c>
      <c r="X59" s="323">
        <v>4</v>
      </c>
      <c r="Y59" s="301"/>
      <c r="Z59" s="91">
        <f>Z35</f>
        <v>5.7</v>
      </c>
      <c r="AA59" s="99">
        <f>'Contact-Player Info'!G13</f>
        <v>8</v>
      </c>
      <c r="AB59" s="351"/>
      <c r="AC59" s="344" t="s">
        <v>202</v>
      </c>
      <c r="AD59" s="346">
        <v>-7</v>
      </c>
      <c r="AE59" s="347"/>
    </row>
    <row r="60" spans="2:31" ht="13.5" customHeight="1" outlineLevel="1" thickBot="1" x14ac:dyDescent="0.25">
      <c r="B60" s="486"/>
      <c r="C60" s="111" t="s">
        <v>42</v>
      </c>
      <c r="D60" s="226"/>
      <c r="E60" s="232"/>
      <c r="F60" s="232"/>
      <c r="G60" s="140"/>
      <c r="H60" s="231"/>
      <c r="I60" s="139"/>
      <c r="J60" s="232"/>
      <c r="K60" s="139"/>
      <c r="L60" s="235"/>
      <c r="M60" s="276"/>
      <c r="N60" s="232"/>
      <c r="O60" s="232"/>
      <c r="P60" s="139"/>
      <c r="Q60" s="140"/>
      <c r="R60" s="232"/>
      <c r="S60" s="139"/>
      <c r="T60" s="232"/>
      <c r="U60" s="235"/>
      <c r="V60" s="499">
        <f>AA60+W60</f>
        <v>96</v>
      </c>
      <c r="W60" s="43">
        <v>84</v>
      </c>
      <c r="X60" s="325">
        <v>5</v>
      </c>
      <c r="Y60" s="303"/>
      <c r="Z60" s="93">
        <f>Z43</f>
        <v>9.1999999999999993</v>
      </c>
      <c r="AA60" s="110">
        <f>'Contact-Player Info'!G15</f>
        <v>12</v>
      </c>
      <c r="AB60" s="352"/>
      <c r="AC60" s="345"/>
      <c r="AD60" s="348"/>
      <c r="AE60" s="349"/>
    </row>
    <row r="61" spans="2:31" ht="13.5" customHeight="1" outlineLevel="1" thickBot="1" x14ac:dyDescent="0.25">
      <c r="B61" s="326" t="s">
        <v>106</v>
      </c>
      <c r="C61" s="210" t="s">
        <v>45</v>
      </c>
      <c r="D61" s="50"/>
      <c r="E61" s="271"/>
      <c r="F61" s="271"/>
      <c r="G61" s="52"/>
      <c r="H61" s="272"/>
      <c r="I61" s="51"/>
      <c r="J61" s="271"/>
      <c r="K61" s="51"/>
      <c r="L61" s="273"/>
      <c r="M61" s="54"/>
      <c r="N61" s="271"/>
      <c r="O61" s="271"/>
      <c r="P61" s="51"/>
      <c r="Q61" s="52"/>
      <c r="R61" s="271"/>
      <c r="S61" s="51"/>
      <c r="T61" s="271"/>
      <c r="U61" s="273"/>
      <c r="V61" s="499">
        <f>AA61+W61</f>
        <v>93</v>
      </c>
      <c r="W61" s="62">
        <v>83</v>
      </c>
      <c r="X61" s="406">
        <v>3</v>
      </c>
      <c r="Y61" s="407"/>
      <c r="Z61" s="274">
        <f>Z34</f>
        <v>7.6</v>
      </c>
      <c r="AA61" s="275">
        <f>'Contact-Player Info'!G18</f>
        <v>10</v>
      </c>
      <c r="AB61" s="373" t="s">
        <v>86</v>
      </c>
      <c r="AC61" s="381" t="s">
        <v>201</v>
      </c>
      <c r="AD61" s="382">
        <v>-5</v>
      </c>
      <c r="AE61" s="383"/>
    </row>
    <row r="62" spans="2:31" ht="13.5" customHeight="1" outlineLevel="1" thickBot="1" x14ac:dyDescent="0.25">
      <c r="B62" s="327"/>
      <c r="C62" s="183" t="s">
        <v>47</v>
      </c>
      <c r="D62" s="236"/>
      <c r="E62" s="238"/>
      <c r="F62" s="238"/>
      <c r="G62" s="268"/>
      <c r="H62" s="268"/>
      <c r="I62" s="238"/>
      <c r="J62" s="238"/>
      <c r="K62" s="57"/>
      <c r="L62" s="240"/>
      <c r="M62" s="269"/>
      <c r="N62" s="238"/>
      <c r="O62" s="238"/>
      <c r="P62" s="57"/>
      <c r="Q62" s="268"/>
      <c r="R62" s="238"/>
      <c r="S62" s="238"/>
      <c r="T62" s="238"/>
      <c r="U62" s="240"/>
      <c r="V62" s="499">
        <f>AA62+W62</f>
        <v>96</v>
      </c>
      <c r="W62" s="41">
        <v>80</v>
      </c>
      <c r="X62" s="323">
        <v>2</v>
      </c>
      <c r="Y62" s="301"/>
      <c r="Z62" s="179">
        <f>Z42</f>
        <v>12.2</v>
      </c>
      <c r="AA62" s="185">
        <f>'Contact-Player Info'!G20</f>
        <v>16</v>
      </c>
      <c r="AB62" s="362"/>
      <c r="AC62" s="339"/>
      <c r="AD62" s="342"/>
      <c r="AE62" s="343"/>
    </row>
    <row r="63" spans="2:31" ht="13.5" customHeight="1" outlineLevel="1" thickBot="1" x14ac:dyDescent="0.25">
      <c r="B63" s="327"/>
      <c r="C63" s="156" t="s">
        <v>37</v>
      </c>
      <c r="D63" s="63"/>
      <c r="E63" s="57"/>
      <c r="F63" s="246"/>
      <c r="G63" s="58"/>
      <c r="H63" s="245"/>
      <c r="I63" s="57"/>
      <c r="J63" s="246"/>
      <c r="K63" s="57"/>
      <c r="L63" s="250"/>
      <c r="M63" s="60"/>
      <c r="N63" s="246"/>
      <c r="O63" s="57"/>
      <c r="P63" s="57"/>
      <c r="Q63" s="58"/>
      <c r="R63" s="246"/>
      <c r="S63" s="57"/>
      <c r="T63" s="57"/>
      <c r="U63" s="250"/>
      <c r="V63" s="499">
        <f>AA63+W63</f>
        <v>86</v>
      </c>
      <c r="W63" s="62">
        <v>79</v>
      </c>
      <c r="X63" s="323" t="s">
        <v>96</v>
      </c>
      <c r="Y63" s="301"/>
      <c r="Z63" s="150">
        <f>Z40</f>
        <v>4.7</v>
      </c>
      <c r="AA63" s="154">
        <f>'Contact-Player Info'!G10</f>
        <v>7</v>
      </c>
      <c r="AB63" s="362"/>
      <c r="AC63" s="344" t="s">
        <v>59</v>
      </c>
      <c r="AD63" s="346">
        <v>-6</v>
      </c>
      <c r="AE63" s="347"/>
    </row>
    <row r="64" spans="2:31" ht="13.5" customHeight="1" outlineLevel="1" thickBot="1" x14ac:dyDescent="0.25">
      <c r="B64" s="328"/>
      <c r="C64" s="157" t="s">
        <v>39</v>
      </c>
      <c r="D64" s="253"/>
      <c r="E64" s="248"/>
      <c r="F64" s="248"/>
      <c r="G64" s="140"/>
      <c r="H64" s="247"/>
      <c r="I64" s="248"/>
      <c r="J64" s="248"/>
      <c r="K64" s="139"/>
      <c r="L64" s="251"/>
      <c r="M64" s="254"/>
      <c r="N64" s="248"/>
      <c r="O64" s="248"/>
      <c r="P64" s="139"/>
      <c r="Q64" s="247"/>
      <c r="R64" s="248"/>
      <c r="S64" s="139"/>
      <c r="T64" s="248"/>
      <c r="U64" s="251"/>
      <c r="V64" s="499">
        <f>AA64+W64</f>
        <v>92</v>
      </c>
      <c r="W64" s="43">
        <v>78</v>
      </c>
      <c r="X64" s="325" t="s">
        <v>96</v>
      </c>
      <c r="Y64" s="303"/>
      <c r="Z64" s="152">
        <f>Z32</f>
        <v>10.9</v>
      </c>
      <c r="AA64" s="155">
        <f>'Contact-Player Info'!G12</f>
        <v>14</v>
      </c>
      <c r="AB64" s="363"/>
      <c r="AC64" s="345"/>
      <c r="AD64" s="348"/>
      <c r="AE64" s="349"/>
    </row>
    <row r="65" spans="2:32" ht="12.75" customHeight="1" outlineLevel="1" thickBot="1" x14ac:dyDescent="0.25">
      <c r="B65" s="326" t="s">
        <v>107</v>
      </c>
      <c r="C65" s="101" t="s">
        <v>33</v>
      </c>
      <c r="D65" s="63"/>
      <c r="E65" s="57"/>
      <c r="F65" s="259"/>
      <c r="G65" s="58"/>
      <c r="H65" s="255"/>
      <c r="I65" s="57"/>
      <c r="J65" s="259"/>
      <c r="K65" s="57"/>
      <c r="L65" s="257"/>
      <c r="M65" s="60"/>
      <c r="N65" s="259"/>
      <c r="O65" s="57"/>
      <c r="P65" s="57"/>
      <c r="Q65" s="58"/>
      <c r="R65" s="259"/>
      <c r="S65" s="57"/>
      <c r="T65" s="57"/>
      <c r="U65" s="257"/>
      <c r="V65" s="499">
        <f>AA65+W65</f>
        <v>79</v>
      </c>
      <c r="W65" s="56">
        <v>72</v>
      </c>
      <c r="X65" s="324" t="s">
        <v>96</v>
      </c>
      <c r="Y65" s="322"/>
      <c r="Z65" s="83">
        <f>Z41</f>
        <v>5.0999999999999996</v>
      </c>
      <c r="AA65" s="76">
        <f>'Contact-Player Info'!G6</f>
        <v>7</v>
      </c>
      <c r="AB65" s="350" t="s">
        <v>108</v>
      </c>
      <c r="AC65" s="338" t="s">
        <v>59</v>
      </c>
      <c r="AD65" s="340">
        <v>-13</v>
      </c>
      <c r="AE65" s="341"/>
    </row>
    <row r="66" spans="2:32" ht="12.75" customHeight="1" outlineLevel="1" thickBot="1" x14ac:dyDescent="0.25">
      <c r="B66" s="327"/>
      <c r="C66" s="101" t="s">
        <v>34</v>
      </c>
      <c r="D66" s="261"/>
      <c r="E66" s="259"/>
      <c r="F66" s="259"/>
      <c r="G66" s="58"/>
      <c r="H66" s="255"/>
      <c r="I66" s="57"/>
      <c r="J66" s="259"/>
      <c r="K66" s="57"/>
      <c r="L66" s="257"/>
      <c r="M66" s="60"/>
      <c r="N66" s="259"/>
      <c r="O66" s="259"/>
      <c r="P66" s="57"/>
      <c r="Q66" s="58"/>
      <c r="R66" s="259"/>
      <c r="S66" s="57"/>
      <c r="T66" s="259"/>
      <c r="U66" s="257"/>
      <c r="V66" s="499">
        <f>AA66+W66</f>
        <v>79</v>
      </c>
      <c r="W66" s="41">
        <v>68</v>
      </c>
      <c r="X66" s="323" t="s">
        <v>96</v>
      </c>
      <c r="Y66" s="301"/>
      <c r="Z66" s="83">
        <f>Z33</f>
        <v>8.4</v>
      </c>
      <c r="AA66" s="76">
        <f>'Contact-Player Info'!G8</f>
        <v>11</v>
      </c>
      <c r="AB66" s="351"/>
      <c r="AC66" s="339"/>
      <c r="AD66" s="342"/>
      <c r="AE66" s="343"/>
    </row>
    <row r="67" spans="2:32" ht="12.75" customHeight="1" outlineLevel="1" thickBot="1" x14ac:dyDescent="0.25">
      <c r="B67" s="327"/>
      <c r="C67" s="103" t="s">
        <v>41</v>
      </c>
      <c r="D67" s="63"/>
      <c r="E67" s="57"/>
      <c r="F67" s="230"/>
      <c r="G67" s="58"/>
      <c r="H67" s="229"/>
      <c r="I67" s="57"/>
      <c r="J67" s="230"/>
      <c r="K67" s="57"/>
      <c r="L67" s="234"/>
      <c r="M67" s="60"/>
      <c r="N67" s="230"/>
      <c r="O67" s="230"/>
      <c r="P67" s="57"/>
      <c r="Q67" s="58"/>
      <c r="R67" s="230"/>
      <c r="S67" s="57"/>
      <c r="T67" s="57"/>
      <c r="U67" s="234"/>
      <c r="V67" s="499">
        <f>AA67+W67</f>
        <v>82</v>
      </c>
      <c r="W67" s="62">
        <v>74</v>
      </c>
      <c r="X67" s="323">
        <v>1</v>
      </c>
      <c r="Y67" s="301"/>
      <c r="Z67" s="91">
        <f>Z31</f>
        <v>5.8</v>
      </c>
      <c r="AA67" s="99">
        <f>'Contact-Player Info'!G14</f>
        <v>8</v>
      </c>
      <c r="AB67" s="351"/>
      <c r="AC67" s="344" t="s">
        <v>201</v>
      </c>
      <c r="AD67" s="346">
        <v>-11</v>
      </c>
      <c r="AE67" s="347"/>
    </row>
    <row r="68" spans="2:32" ht="13.5" customHeight="1" outlineLevel="1" thickBot="1" x14ac:dyDescent="0.25">
      <c r="B68" s="328"/>
      <c r="C68" s="111" t="s">
        <v>43</v>
      </c>
      <c r="D68" s="226"/>
      <c r="E68" s="232"/>
      <c r="F68" s="232"/>
      <c r="G68" s="140"/>
      <c r="H68" s="231"/>
      <c r="I68" s="232"/>
      <c r="J68" s="232"/>
      <c r="K68" s="139"/>
      <c r="L68" s="235"/>
      <c r="M68" s="276"/>
      <c r="N68" s="232"/>
      <c r="O68" s="232"/>
      <c r="P68" s="139"/>
      <c r="Q68" s="140"/>
      <c r="R68" s="232"/>
      <c r="S68" s="139"/>
      <c r="T68" s="232"/>
      <c r="U68" s="235"/>
      <c r="V68" s="499">
        <f>AA68+W68</f>
        <v>91</v>
      </c>
      <c r="W68" s="43">
        <v>78</v>
      </c>
      <c r="X68" s="325">
        <v>2</v>
      </c>
      <c r="Y68" s="303"/>
      <c r="Z68" s="93">
        <f>Z39</f>
        <v>9.9</v>
      </c>
      <c r="AA68" s="110">
        <f>'Contact-Player Info'!G16</f>
        <v>13</v>
      </c>
      <c r="AB68" s="352"/>
      <c r="AC68" s="345"/>
      <c r="AD68" s="348"/>
      <c r="AE68" s="349"/>
    </row>
    <row r="69" spans="2:32" outlineLevel="1" x14ac:dyDescent="0.25"/>
    <row r="70" spans="2:32" outlineLevel="1" x14ac:dyDescent="0.25"/>
    <row r="71" spans="2:32" outlineLevel="1" x14ac:dyDescent="0.25"/>
    <row r="72" spans="2:32" ht="15.75" thickBot="1" x14ac:dyDescent="0.3"/>
    <row r="73" spans="2:32" ht="15.75" thickBot="1" x14ac:dyDescent="0.3">
      <c r="B73" s="335" t="s">
        <v>101</v>
      </c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7"/>
      <c r="AF73" s="20"/>
    </row>
    <row r="74" spans="2:32" ht="15.75" customHeight="1" outlineLevel="1" thickBot="1" x14ac:dyDescent="0.3">
      <c r="B74" s="313" t="s">
        <v>54</v>
      </c>
      <c r="C74" s="310" t="s">
        <v>109</v>
      </c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2"/>
      <c r="V74" s="45" t="s">
        <v>50</v>
      </c>
      <c r="W74" s="45" t="s">
        <v>51</v>
      </c>
      <c r="X74" s="333" t="s">
        <v>52</v>
      </c>
      <c r="Y74" s="334"/>
      <c r="Z74" s="397" t="s">
        <v>110</v>
      </c>
      <c r="AA74" s="398"/>
      <c r="AB74" s="398"/>
      <c r="AC74" s="398"/>
      <c r="AD74" s="398"/>
      <c r="AE74" s="399"/>
      <c r="AF74" s="20"/>
    </row>
    <row r="75" spans="2:32" ht="15.75" customHeight="1" outlineLevel="1" thickBot="1" x14ac:dyDescent="0.25">
      <c r="B75" s="314"/>
      <c r="C75" s="196" t="s">
        <v>55</v>
      </c>
      <c r="D75" s="197">
        <v>11</v>
      </c>
      <c r="E75" s="198">
        <v>7</v>
      </c>
      <c r="F75" s="198">
        <v>15</v>
      </c>
      <c r="G75" s="198">
        <v>1</v>
      </c>
      <c r="H75" s="198">
        <v>13</v>
      </c>
      <c r="I75" s="198">
        <v>3</v>
      </c>
      <c r="J75" s="198">
        <v>5</v>
      </c>
      <c r="K75" s="198">
        <v>9</v>
      </c>
      <c r="L75" s="199">
        <v>17</v>
      </c>
      <c r="M75" s="200">
        <v>6</v>
      </c>
      <c r="N75" s="198">
        <v>8</v>
      </c>
      <c r="O75" s="198">
        <v>2</v>
      </c>
      <c r="P75" s="198">
        <v>16</v>
      </c>
      <c r="Q75" s="198">
        <v>18</v>
      </c>
      <c r="R75" s="198">
        <v>10</v>
      </c>
      <c r="S75" s="198">
        <v>12</v>
      </c>
      <c r="T75" s="198">
        <v>4</v>
      </c>
      <c r="U75" s="199">
        <v>14</v>
      </c>
      <c r="V75" s="197">
        <v>74.5</v>
      </c>
      <c r="W75" s="198">
        <v>148</v>
      </c>
      <c r="X75" s="392">
        <v>7027</v>
      </c>
      <c r="Y75" s="393"/>
      <c r="Z75" s="400"/>
      <c r="AA75" s="401"/>
      <c r="AB75" s="401"/>
      <c r="AC75" s="401"/>
      <c r="AD75" s="401"/>
      <c r="AE75" s="402"/>
      <c r="AF75" s="20"/>
    </row>
    <row r="76" spans="2:32" ht="15.75" customHeight="1" outlineLevel="1" thickBot="1" x14ac:dyDescent="0.25">
      <c r="B76" s="315"/>
      <c r="C76" s="193" t="s">
        <v>56</v>
      </c>
      <c r="D76" s="192" t="s">
        <v>57</v>
      </c>
      <c r="E76" s="191" t="s">
        <v>58</v>
      </c>
      <c r="F76" s="191" t="s">
        <v>59</v>
      </c>
      <c r="G76" s="191" t="s">
        <v>60</v>
      </c>
      <c r="H76" s="191" t="s">
        <v>61</v>
      </c>
      <c r="I76" s="191" t="s">
        <v>62</v>
      </c>
      <c r="J76" s="191" t="s">
        <v>63</v>
      </c>
      <c r="K76" s="191" t="s">
        <v>64</v>
      </c>
      <c r="L76" s="194" t="s">
        <v>65</v>
      </c>
      <c r="M76" s="190" t="s">
        <v>66</v>
      </c>
      <c r="N76" s="191" t="s">
        <v>67</v>
      </c>
      <c r="O76" s="191" t="s">
        <v>68</v>
      </c>
      <c r="P76" s="191" t="s">
        <v>69</v>
      </c>
      <c r="Q76" s="191" t="s">
        <v>70</v>
      </c>
      <c r="R76" s="191" t="s">
        <v>71</v>
      </c>
      <c r="S76" s="191" t="s">
        <v>72</v>
      </c>
      <c r="T76" s="191" t="s">
        <v>73</v>
      </c>
      <c r="U76" s="194" t="s">
        <v>74</v>
      </c>
      <c r="V76" s="195" t="s">
        <v>75</v>
      </c>
      <c r="W76" s="104" t="s">
        <v>76</v>
      </c>
      <c r="X76" s="477" t="s">
        <v>103</v>
      </c>
      <c r="Y76" s="395"/>
      <c r="Z76" s="67" t="s">
        <v>78</v>
      </c>
      <c r="AA76" s="104" t="s">
        <v>79</v>
      </c>
      <c r="AB76" s="68" t="s">
        <v>80</v>
      </c>
      <c r="AC76" s="69" t="s">
        <v>81</v>
      </c>
      <c r="AD76" s="396" t="s">
        <v>82</v>
      </c>
      <c r="AE76" s="395"/>
      <c r="AF76" s="20"/>
    </row>
    <row r="77" spans="2:32" ht="15" customHeight="1" outlineLevel="1" thickBot="1" x14ac:dyDescent="0.25">
      <c r="B77" s="370" t="s">
        <v>111</v>
      </c>
      <c r="C77" s="100" t="s">
        <v>32</v>
      </c>
      <c r="D77" s="50"/>
      <c r="E77" s="51"/>
      <c r="F77" s="51"/>
      <c r="G77" s="263"/>
      <c r="H77" s="52"/>
      <c r="I77" s="264"/>
      <c r="J77" s="51"/>
      <c r="K77" s="51"/>
      <c r="L77" s="53"/>
      <c r="M77" s="54"/>
      <c r="N77" s="51"/>
      <c r="O77" s="264"/>
      <c r="P77" s="51"/>
      <c r="Q77" s="52"/>
      <c r="R77" s="51"/>
      <c r="S77" s="51"/>
      <c r="T77" s="264"/>
      <c r="U77" s="53"/>
      <c r="V77" s="499">
        <f>AA77+W77</f>
        <v>81</v>
      </c>
      <c r="W77" s="56">
        <v>77</v>
      </c>
      <c r="X77" s="324">
        <v>4</v>
      </c>
      <c r="Y77" s="322"/>
      <c r="Z77" s="82">
        <f>Z99</f>
        <v>1.9</v>
      </c>
      <c r="AA77" s="98">
        <f>'Contact-Player Info'!H5</f>
        <v>4</v>
      </c>
      <c r="AB77" s="350" t="s">
        <v>99</v>
      </c>
      <c r="AC77" s="338" t="s">
        <v>190</v>
      </c>
      <c r="AD77" s="340">
        <v>1</v>
      </c>
      <c r="AE77" s="341"/>
      <c r="AF77" s="20"/>
    </row>
    <row r="78" spans="2:32" ht="15" customHeight="1" outlineLevel="1" thickBot="1" x14ac:dyDescent="0.25">
      <c r="B78" s="330"/>
      <c r="C78" s="101" t="s">
        <v>33</v>
      </c>
      <c r="D78" s="63"/>
      <c r="E78" s="259"/>
      <c r="F78" s="57"/>
      <c r="G78" s="255"/>
      <c r="H78" s="58"/>
      <c r="I78" s="259"/>
      <c r="J78" s="259"/>
      <c r="K78" s="57"/>
      <c r="L78" s="59"/>
      <c r="M78" s="267"/>
      <c r="N78" s="259"/>
      <c r="O78" s="259"/>
      <c r="P78" s="57"/>
      <c r="Q78" s="58"/>
      <c r="R78" s="57"/>
      <c r="S78" s="57"/>
      <c r="T78" s="259"/>
      <c r="U78" s="59"/>
      <c r="V78" s="499">
        <f>AA78+W78</f>
        <v>77</v>
      </c>
      <c r="W78" s="41">
        <v>69</v>
      </c>
      <c r="X78" s="323" t="s">
        <v>96</v>
      </c>
      <c r="Y78" s="301"/>
      <c r="Z78" s="83">
        <f>Z107</f>
        <v>5.0999999999999996</v>
      </c>
      <c r="AA78" s="76">
        <f>'Contact-Player Info'!H6</f>
        <v>8</v>
      </c>
      <c r="AB78" s="351"/>
      <c r="AC78" s="339"/>
      <c r="AD78" s="342"/>
      <c r="AE78" s="343"/>
      <c r="AF78" s="20"/>
    </row>
    <row r="79" spans="2:32" ht="12.75" customHeight="1" outlineLevel="1" thickBot="1" x14ac:dyDescent="0.25">
      <c r="B79" s="330"/>
      <c r="C79" s="183" t="s">
        <v>44</v>
      </c>
      <c r="D79" s="63"/>
      <c r="E79" s="57"/>
      <c r="F79" s="57"/>
      <c r="G79" s="58"/>
      <c r="H79" s="58"/>
      <c r="I79" s="57"/>
      <c r="J79" s="57"/>
      <c r="K79" s="57"/>
      <c r="L79" s="59"/>
      <c r="M79" s="60"/>
      <c r="N79" s="57"/>
      <c r="O79" s="57"/>
      <c r="P79" s="57"/>
      <c r="Q79" s="58"/>
      <c r="R79" s="57"/>
      <c r="S79" s="57"/>
      <c r="T79" s="57"/>
      <c r="U79" s="59"/>
      <c r="V79" s="499">
        <f>AA79+W79</f>
        <v>74</v>
      </c>
      <c r="W79" s="62">
        <v>74</v>
      </c>
      <c r="X79" s="323" t="s">
        <v>96</v>
      </c>
      <c r="Y79" s="301"/>
      <c r="Z79" s="179">
        <f>Z105</f>
        <v>-1.2</v>
      </c>
      <c r="AA79" s="185">
        <f>'Contact-Player Info'!H17</f>
        <v>0</v>
      </c>
      <c r="AB79" s="351"/>
      <c r="AC79" s="344" t="s">
        <v>191</v>
      </c>
      <c r="AD79" s="346">
        <v>2</v>
      </c>
      <c r="AE79" s="347"/>
      <c r="AF79" s="20"/>
    </row>
    <row r="80" spans="2:32" ht="13.5" customHeight="1" outlineLevel="1" thickBot="1" x14ac:dyDescent="0.25">
      <c r="B80" s="330"/>
      <c r="C80" s="186" t="s">
        <v>45</v>
      </c>
      <c r="D80" s="237"/>
      <c r="E80" s="239"/>
      <c r="F80" s="139"/>
      <c r="G80" s="277"/>
      <c r="H80" s="140"/>
      <c r="I80" s="239"/>
      <c r="J80" s="239"/>
      <c r="K80" s="239"/>
      <c r="L80" s="141"/>
      <c r="M80" s="242"/>
      <c r="N80" s="239"/>
      <c r="O80" s="239"/>
      <c r="P80" s="139"/>
      <c r="Q80" s="140"/>
      <c r="R80" s="239"/>
      <c r="S80" s="139"/>
      <c r="T80" s="239"/>
      <c r="U80" s="141"/>
      <c r="V80" s="499">
        <f>AA80+W80</f>
        <v>85</v>
      </c>
      <c r="W80" s="43">
        <v>74</v>
      </c>
      <c r="X80" s="325">
        <v>3</v>
      </c>
      <c r="Y80" s="303"/>
      <c r="Z80" s="187">
        <f>Z113</f>
        <v>7.6</v>
      </c>
      <c r="AA80" s="188">
        <f>'Contact-Player Info'!H18</f>
        <v>11</v>
      </c>
      <c r="AB80" s="352"/>
      <c r="AC80" s="345"/>
      <c r="AD80" s="348"/>
      <c r="AE80" s="349"/>
      <c r="AF80" s="20"/>
    </row>
    <row r="81" spans="2:32" ht="13.5" customHeight="1" outlineLevel="1" thickBot="1" x14ac:dyDescent="0.25">
      <c r="B81" s="329" t="s">
        <v>112</v>
      </c>
      <c r="C81" s="171" t="s">
        <v>36</v>
      </c>
      <c r="D81" s="50"/>
      <c r="E81" s="244"/>
      <c r="F81" s="51"/>
      <c r="G81" s="243"/>
      <c r="H81" s="52"/>
      <c r="I81" s="244"/>
      <c r="J81" s="244"/>
      <c r="K81" s="51"/>
      <c r="L81" s="53"/>
      <c r="M81" s="278"/>
      <c r="N81" s="51"/>
      <c r="O81" s="244"/>
      <c r="P81" s="51"/>
      <c r="Q81" s="52"/>
      <c r="R81" s="51"/>
      <c r="S81" s="51"/>
      <c r="T81" s="244"/>
      <c r="U81" s="53"/>
      <c r="V81" s="499">
        <f>AA81+W81</f>
        <v>88</v>
      </c>
      <c r="W81" s="56">
        <v>81</v>
      </c>
      <c r="X81" s="324" t="s">
        <v>96</v>
      </c>
      <c r="Y81" s="322"/>
      <c r="Z81" s="148">
        <f>Z101</f>
        <v>3.9</v>
      </c>
      <c r="AA81" s="172">
        <f>'Contact-Player Info'!H9</f>
        <v>7</v>
      </c>
      <c r="AB81" s="361" t="s">
        <v>84</v>
      </c>
      <c r="AC81" s="338" t="s">
        <v>192</v>
      </c>
      <c r="AD81" s="340">
        <v>0</v>
      </c>
      <c r="AE81" s="341"/>
      <c r="AF81" s="20"/>
    </row>
    <row r="82" spans="2:32" ht="13.5" customHeight="1" outlineLevel="1" thickBot="1" x14ac:dyDescent="0.25">
      <c r="B82" s="330"/>
      <c r="C82" s="156" t="s">
        <v>37</v>
      </c>
      <c r="D82" s="63"/>
      <c r="E82" s="246"/>
      <c r="F82" s="57"/>
      <c r="G82" s="245"/>
      <c r="H82" s="58"/>
      <c r="I82" s="246"/>
      <c r="J82" s="246"/>
      <c r="K82" s="57"/>
      <c r="L82" s="59"/>
      <c r="M82" s="279"/>
      <c r="N82" s="246"/>
      <c r="O82" s="246"/>
      <c r="P82" s="57"/>
      <c r="Q82" s="58"/>
      <c r="R82" s="57"/>
      <c r="S82" s="57"/>
      <c r="T82" s="246"/>
      <c r="U82" s="59"/>
      <c r="V82" s="499">
        <f>AA82+W82</f>
        <v>99</v>
      </c>
      <c r="W82" s="41">
        <v>91</v>
      </c>
      <c r="X82" s="323" t="s">
        <v>96</v>
      </c>
      <c r="Y82" s="301"/>
      <c r="Z82" s="150">
        <f>Z109</f>
        <v>4.7</v>
      </c>
      <c r="AA82" s="154">
        <f>'Contact-Player Info'!H10</f>
        <v>8</v>
      </c>
      <c r="AB82" s="373"/>
      <c r="AC82" s="339"/>
      <c r="AD82" s="342"/>
      <c r="AE82" s="343"/>
      <c r="AF82" s="20"/>
    </row>
    <row r="83" spans="2:32" ht="13.5" customHeight="1" outlineLevel="1" thickBot="1" x14ac:dyDescent="0.25">
      <c r="B83" s="330"/>
      <c r="C83" s="103" t="s">
        <v>40</v>
      </c>
      <c r="D83" s="63"/>
      <c r="E83" s="230"/>
      <c r="F83" s="57"/>
      <c r="G83" s="229"/>
      <c r="H83" s="58"/>
      <c r="I83" s="230"/>
      <c r="J83" s="230"/>
      <c r="K83" s="230"/>
      <c r="L83" s="59"/>
      <c r="M83" s="270"/>
      <c r="N83" s="230"/>
      <c r="O83" s="230"/>
      <c r="P83" s="57"/>
      <c r="Q83" s="58"/>
      <c r="R83" s="57"/>
      <c r="S83" s="57"/>
      <c r="T83" s="230"/>
      <c r="U83" s="59"/>
      <c r="V83" s="499">
        <f>AA83+W83</f>
        <v>82</v>
      </c>
      <c r="W83" s="62">
        <v>73</v>
      </c>
      <c r="X83" s="323">
        <v>2</v>
      </c>
      <c r="Y83" s="301"/>
      <c r="Z83" s="91">
        <f>Z103</f>
        <v>5.7</v>
      </c>
      <c r="AA83" s="99">
        <f>'Contact-Player Info'!H13</f>
        <v>9</v>
      </c>
      <c r="AB83" s="373"/>
      <c r="AC83" s="344" t="s">
        <v>193</v>
      </c>
      <c r="AD83" s="346">
        <v>3</v>
      </c>
      <c r="AE83" s="347"/>
      <c r="AF83" s="20"/>
    </row>
    <row r="84" spans="2:32" ht="13.5" customHeight="1" outlineLevel="1" thickBot="1" x14ac:dyDescent="0.25">
      <c r="B84" s="331"/>
      <c r="C84" s="103" t="s">
        <v>41</v>
      </c>
      <c r="D84" s="138"/>
      <c r="E84" s="232"/>
      <c r="F84" s="139"/>
      <c r="G84" s="231"/>
      <c r="H84" s="140"/>
      <c r="I84" s="232"/>
      <c r="J84" s="232"/>
      <c r="K84" s="232"/>
      <c r="L84" s="141"/>
      <c r="M84" s="276"/>
      <c r="N84" s="232"/>
      <c r="O84" s="232"/>
      <c r="P84" s="139"/>
      <c r="Q84" s="140"/>
      <c r="R84" s="139"/>
      <c r="S84" s="139"/>
      <c r="T84" s="232"/>
      <c r="U84" s="141"/>
      <c r="V84" s="499">
        <f>AA84+W84</f>
        <v>81</v>
      </c>
      <c r="W84" s="43">
        <v>72</v>
      </c>
      <c r="X84" s="325">
        <v>1</v>
      </c>
      <c r="Y84" s="303"/>
      <c r="Z84" s="93">
        <f>Z111</f>
        <v>5.8</v>
      </c>
      <c r="AA84" s="110">
        <f>'Contact-Player Info'!H14</f>
        <v>9</v>
      </c>
      <c r="AB84" s="374"/>
      <c r="AC84" s="345"/>
      <c r="AD84" s="348"/>
      <c r="AE84" s="349"/>
      <c r="AF84" s="20"/>
    </row>
    <row r="85" spans="2:32" ht="12.75" customHeight="1" outlineLevel="1" thickBot="1" x14ac:dyDescent="0.25">
      <c r="B85" s="329" t="s">
        <v>113</v>
      </c>
      <c r="C85" s="100" t="s">
        <v>35</v>
      </c>
      <c r="D85" s="50"/>
      <c r="E85" s="264"/>
      <c r="F85" s="51"/>
      <c r="G85" s="263"/>
      <c r="H85" s="52"/>
      <c r="I85" s="264"/>
      <c r="J85" s="264"/>
      <c r="K85" s="264"/>
      <c r="L85" s="53"/>
      <c r="M85" s="265"/>
      <c r="N85" s="264"/>
      <c r="O85" s="264"/>
      <c r="P85" s="51"/>
      <c r="Q85" s="52"/>
      <c r="R85" s="51"/>
      <c r="S85" s="51"/>
      <c r="T85" s="264"/>
      <c r="U85" s="53"/>
      <c r="V85" s="499">
        <f>AA85+W85</f>
        <v>78</v>
      </c>
      <c r="W85" s="56">
        <v>69</v>
      </c>
      <c r="X85" s="324" t="s">
        <v>96</v>
      </c>
      <c r="Y85" s="322"/>
      <c r="Z85" s="82">
        <f>Z108</f>
        <v>5.5</v>
      </c>
      <c r="AA85" s="74">
        <f>'Contact-Player Info'!H7</f>
        <v>9</v>
      </c>
      <c r="AB85" s="350" t="s">
        <v>86</v>
      </c>
      <c r="AC85" s="338" t="s">
        <v>194</v>
      </c>
      <c r="AD85" s="340">
        <v>3</v>
      </c>
      <c r="AE85" s="341"/>
      <c r="AF85" s="20"/>
    </row>
    <row r="86" spans="2:32" ht="12.75" customHeight="1" outlineLevel="1" thickBot="1" x14ac:dyDescent="0.25">
      <c r="B86" s="330"/>
      <c r="C86" s="101" t="s">
        <v>34</v>
      </c>
      <c r="D86" s="261"/>
      <c r="E86" s="259"/>
      <c r="F86" s="57"/>
      <c r="G86" s="255"/>
      <c r="H86" s="255"/>
      <c r="I86" s="259"/>
      <c r="J86" s="259"/>
      <c r="K86" s="259"/>
      <c r="L86" s="59"/>
      <c r="M86" s="267"/>
      <c r="N86" s="259"/>
      <c r="O86" s="259"/>
      <c r="P86" s="57"/>
      <c r="Q86" s="58"/>
      <c r="R86" s="259"/>
      <c r="S86" s="259"/>
      <c r="T86" s="259"/>
      <c r="U86" s="59"/>
      <c r="V86" s="499">
        <f>AA86+W86</f>
        <v>95</v>
      </c>
      <c r="W86" s="41">
        <v>82</v>
      </c>
      <c r="X86" s="323" t="s">
        <v>96</v>
      </c>
      <c r="Y86" s="301"/>
      <c r="Z86" s="83">
        <f>Z100</f>
        <v>8.4</v>
      </c>
      <c r="AA86" s="76">
        <f>'Contact-Player Info'!H8</f>
        <v>13</v>
      </c>
      <c r="AB86" s="351"/>
      <c r="AC86" s="339"/>
      <c r="AD86" s="342"/>
      <c r="AE86" s="343"/>
      <c r="AF86" s="20"/>
    </row>
    <row r="87" spans="2:32" ht="12.75" customHeight="1" outlineLevel="1" thickBot="1" x14ac:dyDescent="0.25">
      <c r="B87" s="330"/>
      <c r="C87" s="183" t="s">
        <v>46</v>
      </c>
      <c r="D87" s="236"/>
      <c r="E87" s="238"/>
      <c r="F87" s="57"/>
      <c r="G87" s="268"/>
      <c r="H87" s="268"/>
      <c r="I87" s="238"/>
      <c r="J87" s="238"/>
      <c r="K87" s="238"/>
      <c r="L87" s="59"/>
      <c r="M87" s="269"/>
      <c r="N87" s="238"/>
      <c r="O87" s="238"/>
      <c r="P87" s="57"/>
      <c r="Q87" s="58"/>
      <c r="R87" s="238"/>
      <c r="S87" s="238"/>
      <c r="T87" s="238"/>
      <c r="U87" s="59"/>
      <c r="V87" s="499">
        <f>AA87+W87</f>
        <v>101</v>
      </c>
      <c r="W87" s="62">
        <v>88</v>
      </c>
      <c r="X87" s="323">
        <v>4</v>
      </c>
      <c r="Y87" s="301"/>
      <c r="Z87" s="179">
        <f>Z114</f>
        <v>9.1</v>
      </c>
      <c r="AA87" s="185">
        <f>'Contact-Player Info'!H19</f>
        <v>13</v>
      </c>
      <c r="AB87" s="351"/>
      <c r="AC87" s="344" t="s">
        <v>195</v>
      </c>
      <c r="AD87" s="346">
        <v>0</v>
      </c>
      <c r="AE87" s="347"/>
      <c r="AF87" s="20"/>
    </row>
    <row r="88" spans="2:32" ht="13.5" customHeight="1" outlineLevel="1" thickBot="1" x14ac:dyDescent="0.25">
      <c r="B88" s="331"/>
      <c r="C88" s="186" t="s">
        <v>47</v>
      </c>
      <c r="D88" s="237"/>
      <c r="E88" s="239"/>
      <c r="F88" s="239"/>
      <c r="G88" s="277"/>
      <c r="H88" s="277"/>
      <c r="I88" s="239"/>
      <c r="J88" s="239"/>
      <c r="K88" s="239"/>
      <c r="L88" s="241"/>
      <c r="M88" s="242"/>
      <c r="N88" s="239"/>
      <c r="O88" s="239"/>
      <c r="P88" s="239"/>
      <c r="Q88" s="140"/>
      <c r="R88" s="239"/>
      <c r="S88" s="239"/>
      <c r="T88" s="239"/>
      <c r="U88" s="241"/>
      <c r="V88" s="499">
        <f>AA88+W88</f>
        <v>100</v>
      </c>
      <c r="W88" s="43">
        <v>83</v>
      </c>
      <c r="X88" s="325">
        <v>4</v>
      </c>
      <c r="Y88" s="303"/>
      <c r="Z88" s="187">
        <f>Z106</f>
        <v>12.2</v>
      </c>
      <c r="AA88" s="188">
        <f>'Contact-Player Info'!H20</f>
        <v>17</v>
      </c>
      <c r="AB88" s="352"/>
      <c r="AC88" s="345"/>
      <c r="AD88" s="348"/>
      <c r="AE88" s="349"/>
      <c r="AF88" s="20"/>
    </row>
    <row r="89" spans="2:32" ht="12.75" customHeight="1" outlineLevel="1" thickBot="1" x14ac:dyDescent="0.25">
      <c r="B89" s="332" t="s">
        <v>114</v>
      </c>
      <c r="C89" s="171" t="s">
        <v>38</v>
      </c>
      <c r="D89" s="252"/>
      <c r="E89" s="246"/>
      <c r="F89" s="57"/>
      <c r="G89" s="245"/>
      <c r="H89" s="58"/>
      <c r="I89" s="246"/>
      <c r="J89" s="246"/>
      <c r="K89" s="246"/>
      <c r="L89" s="59"/>
      <c r="M89" s="279"/>
      <c r="N89" s="246"/>
      <c r="O89" s="246"/>
      <c r="P89" s="57"/>
      <c r="Q89" s="58"/>
      <c r="R89" s="246"/>
      <c r="S89" s="246"/>
      <c r="T89" s="246"/>
      <c r="U89" s="59"/>
      <c r="V89" s="499">
        <f>AA89+W89</f>
        <v>84</v>
      </c>
      <c r="W89" s="56">
        <v>72</v>
      </c>
      <c r="X89" s="324" t="s">
        <v>96</v>
      </c>
      <c r="Y89" s="322"/>
      <c r="Z89" s="148">
        <f>Z110</f>
        <v>7.9</v>
      </c>
      <c r="AA89" s="172">
        <f>'Contact-Player Info'!H11</f>
        <v>12</v>
      </c>
      <c r="AB89" s="378" t="s">
        <v>88</v>
      </c>
      <c r="AC89" s="338" t="s">
        <v>194</v>
      </c>
      <c r="AD89" s="340">
        <v>3</v>
      </c>
      <c r="AE89" s="341"/>
      <c r="AF89" s="20"/>
    </row>
    <row r="90" spans="2:32" ht="12.75" customHeight="1" outlineLevel="1" thickBot="1" x14ac:dyDescent="0.25">
      <c r="B90" s="327"/>
      <c r="C90" s="156" t="s">
        <v>39</v>
      </c>
      <c r="D90" s="252"/>
      <c r="E90" s="246"/>
      <c r="F90" s="246"/>
      <c r="G90" s="245"/>
      <c r="H90" s="245"/>
      <c r="I90" s="246"/>
      <c r="J90" s="246"/>
      <c r="K90" s="246"/>
      <c r="L90" s="59"/>
      <c r="M90" s="279"/>
      <c r="N90" s="246"/>
      <c r="O90" s="246"/>
      <c r="P90" s="246"/>
      <c r="Q90" s="58"/>
      <c r="R90" s="246"/>
      <c r="S90" s="246"/>
      <c r="T90" s="246"/>
      <c r="U90" s="250"/>
      <c r="V90" s="499">
        <f>AA90+W90</f>
        <v>86</v>
      </c>
      <c r="W90" s="41">
        <v>70</v>
      </c>
      <c r="X90" s="323">
        <v>2</v>
      </c>
      <c r="Y90" s="301"/>
      <c r="Z90" s="150">
        <f>Z102</f>
        <v>10.9</v>
      </c>
      <c r="AA90" s="154">
        <f>'Contact-Player Info'!H12</f>
        <v>16</v>
      </c>
      <c r="AB90" s="379"/>
      <c r="AC90" s="339"/>
      <c r="AD90" s="342"/>
      <c r="AE90" s="343"/>
      <c r="AF90" s="20"/>
    </row>
    <row r="91" spans="2:32" ht="12.75" customHeight="1" outlineLevel="1" thickBot="1" x14ac:dyDescent="0.25">
      <c r="B91" s="327"/>
      <c r="C91" s="103" t="s">
        <v>42</v>
      </c>
      <c r="D91" s="225"/>
      <c r="E91" s="230"/>
      <c r="F91" s="57"/>
      <c r="G91" s="229"/>
      <c r="H91" s="229"/>
      <c r="I91" s="230"/>
      <c r="J91" s="230"/>
      <c r="K91" s="230"/>
      <c r="L91" s="59"/>
      <c r="M91" s="270"/>
      <c r="N91" s="230"/>
      <c r="O91" s="230"/>
      <c r="P91" s="57"/>
      <c r="Q91" s="58"/>
      <c r="R91" s="230"/>
      <c r="S91" s="230"/>
      <c r="T91" s="230"/>
      <c r="U91" s="234"/>
      <c r="V91" s="499">
        <f>AA91+W91</f>
        <v>92</v>
      </c>
      <c r="W91" s="62">
        <v>78</v>
      </c>
      <c r="X91" s="323">
        <v>2</v>
      </c>
      <c r="Y91" s="301"/>
      <c r="Z91" s="91">
        <f>Z112</f>
        <v>9.1999999999999993</v>
      </c>
      <c r="AA91" s="99">
        <f>'Contact-Player Info'!H15</f>
        <v>14</v>
      </c>
      <c r="AB91" s="379"/>
      <c r="AC91" s="344" t="s">
        <v>196</v>
      </c>
      <c r="AD91" s="346">
        <v>0</v>
      </c>
      <c r="AE91" s="347"/>
      <c r="AF91" s="20"/>
    </row>
    <row r="92" spans="2:32" ht="13.5" customHeight="1" outlineLevel="1" thickBot="1" x14ac:dyDescent="0.25">
      <c r="B92" s="328"/>
      <c r="C92" s="111" t="s">
        <v>43</v>
      </c>
      <c r="D92" s="226"/>
      <c r="E92" s="232"/>
      <c r="F92" s="139"/>
      <c r="G92" s="231"/>
      <c r="H92" s="231"/>
      <c r="I92" s="232"/>
      <c r="J92" s="232"/>
      <c r="K92" s="232"/>
      <c r="L92" s="141"/>
      <c r="M92" s="276"/>
      <c r="N92" s="232"/>
      <c r="O92" s="232"/>
      <c r="P92" s="139"/>
      <c r="Q92" s="140"/>
      <c r="R92" s="232"/>
      <c r="S92" s="232"/>
      <c r="T92" s="232"/>
      <c r="U92" s="235"/>
      <c r="V92" s="499">
        <f>AA92+W92</f>
        <v>98</v>
      </c>
      <c r="W92" s="43">
        <v>84</v>
      </c>
      <c r="X92" s="325" t="s">
        <v>96</v>
      </c>
      <c r="Y92" s="303"/>
      <c r="Z92" s="93">
        <f>Z104</f>
        <v>9.9</v>
      </c>
      <c r="AA92" s="110">
        <f>'Contact-Player Info'!H16</f>
        <v>14</v>
      </c>
      <c r="AB92" s="380"/>
      <c r="AC92" s="345"/>
      <c r="AD92" s="348"/>
      <c r="AE92" s="349"/>
      <c r="AF92" s="20"/>
    </row>
    <row r="93" spans="2:32" x14ac:dyDescent="0.25">
      <c r="AF93" s="20"/>
    </row>
    <row r="94" spans="2:32" ht="15.75" thickBot="1" x14ac:dyDescent="0.3">
      <c r="AF94" s="20"/>
    </row>
    <row r="95" spans="2:32" ht="15.75" thickBot="1" x14ac:dyDescent="0.3">
      <c r="B95" s="335" t="s">
        <v>101</v>
      </c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6"/>
      <c r="AD95" s="336"/>
      <c r="AE95" s="337"/>
      <c r="AF95" s="20"/>
    </row>
    <row r="96" spans="2:32" ht="15.75" customHeight="1" outlineLevel="1" thickBot="1" x14ac:dyDescent="0.3">
      <c r="B96" s="307" t="s">
        <v>54</v>
      </c>
      <c r="C96" s="304" t="s">
        <v>92</v>
      </c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6"/>
      <c r="V96" s="34" t="s">
        <v>50</v>
      </c>
      <c r="W96" s="34" t="s">
        <v>51</v>
      </c>
      <c r="X96" s="384" t="s">
        <v>52</v>
      </c>
      <c r="Y96" s="385"/>
      <c r="Z96" s="353" t="s">
        <v>115</v>
      </c>
      <c r="AA96" s="354"/>
      <c r="AB96" s="354"/>
      <c r="AC96" s="354"/>
      <c r="AD96" s="354"/>
      <c r="AE96" s="355"/>
      <c r="AF96" s="20"/>
    </row>
    <row r="97" spans="2:32" ht="15.75" customHeight="1" outlineLevel="1" thickBot="1" x14ac:dyDescent="0.25">
      <c r="B97" s="308"/>
      <c r="C97" s="202" t="s">
        <v>55</v>
      </c>
      <c r="D97" s="197">
        <v>13</v>
      </c>
      <c r="E97" s="198">
        <v>9</v>
      </c>
      <c r="F97" s="198">
        <v>1</v>
      </c>
      <c r="G97" s="198">
        <v>3</v>
      </c>
      <c r="H97" s="198">
        <v>7</v>
      </c>
      <c r="I97" s="198">
        <v>15</v>
      </c>
      <c r="J97" s="198">
        <v>17</v>
      </c>
      <c r="K97" s="198">
        <v>11</v>
      </c>
      <c r="L97" s="199">
        <v>5</v>
      </c>
      <c r="M97" s="200">
        <v>8</v>
      </c>
      <c r="N97" s="198">
        <v>2</v>
      </c>
      <c r="O97" s="198">
        <v>14</v>
      </c>
      <c r="P97" s="198">
        <v>18</v>
      </c>
      <c r="Q97" s="198">
        <v>6</v>
      </c>
      <c r="R97" s="198">
        <v>16</v>
      </c>
      <c r="S97" s="198">
        <v>4</v>
      </c>
      <c r="T97" s="198">
        <v>10</v>
      </c>
      <c r="U97" s="199">
        <v>12</v>
      </c>
      <c r="V97" s="197">
        <v>68.3</v>
      </c>
      <c r="W97" s="198">
        <v>129</v>
      </c>
      <c r="X97" s="392">
        <v>5829</v>
      </c>
      <c r="Y97" s="393"/>
      <c r="Z97" s="356"/>
      <c r="AA97" s="357"/>
      <c r="AB97" s="357"/>
      <c r="AC97" s="357"/>
      <c r="AD97" s="357"/>
      <c r="AE97" s="358"/>
      <c r="AF97" s="20"/>
    </row>
    <row r="98" spans="2:32" ht="13.5" outlineLevel="1" thickBot="1" x14ac:dyDescent="0.25">
      <c r="B98" s="309"/>
      <c r="C98" s="203" t="s">
        <v>56</v>
      </c>
      <c r="D98" s="192" t="s">
        <v>57</v>
      </c>
      <c r="E98" s="191" t="s">
        <v>58</v>
      </c>
      <c r="F98" s="191" t="s">
        <v>59</v>
      </c>
      <c r="G98" s="191" t="s">
        <v>60</v>
      </c>
      <c r="H98" s="191" t="s">
        <v>61</v>
      </c>
      <c r="I98" s="191" t="s">
        <v>62</v>
      </c>
      <c r="J98" s="191" t="s">
        <v>63</v>
      </c>
      <c r="K98" s="191" t="s">
        <v>64</v>
      </c>
      <c r="L98" s="194" t="s">
        <v>65</v>
      </c>
      <c r="M98" s="190" t="s">
        <v>66</v>
      </c>
      <c r="N98" s="191" t="s">
        <v>67</v>
      </c>
      <c r="O98" s="191" t="s">
        <v>68</v>
      </c>
      <c r="P98" s="191" t="s">
        <v>69</v>
      </c>
      <c r="Q98" s="191" t="s">
        <v>70</v>
      </c>
      <c r="R98" s="191" t="s">
        <v>71</v>
      </c>
      <c r="S98" s="191" t="s">
        <v>72</v>
      </c>
      <c r="T98" s="191" t="s">
        <v>73</v>
      </c>
      <c r="U98" s="194" t="s">
        <v>74</v>
      </c>
      <c r="V98" s="195" t="s">
        <v>75</v>
      </c>
      <c r="W98" s="104" t="s">
        <v>76</v>
      </c>
      <c r="X98" s="477" t="s">
        <v>103</v>
      </c>
      <c r="Y98" s="395"/>
      <c r="Z98" s="21" t="s">
        <v>78</v>
      </c>
      <c r="AA98" s="22" t="s">
        <v>79</v>
      </c>
      <c r="AB98" s="33" t="s">
        <v>80</v>
      </c>
      <c r="AC98" s="32" t="s">
        <v>81</v>
      </c>
      <c r="AD98" s="375" t="s">
        <v>82</v>
      </c>
      <c r="AE98" s="377"/>
      <c r="AF98" s="20"/>
    </row>
    <row r="99" spans="2:32" ht="16.5" customHeight="1" outlineLevel="1" thickBot="1" x14ac:dyDescent="0.25">
      <c r="B99" s="326" t="s">
        <v>116</v>
      </c>
      <c r="C99" s="100" t="s">
        <v>32</v>
      </c>
      <c r="D99" s="50"/>
      <c r="E99" s="51"/>
      <c r="F99" s="264"/>
      <c r="G99" s="263"/>
      <c r="H99" s="52"/>
      <c r="I99" s="51"/>
      <c r="J99" s="51"/>
      <c r="K99" s="51"/>
      <c r="L99" s="53"/>
      <c r="M99" s="54"/>
      <c r="N99" s="264"/>
      <c r="O99" s="51"/>
      <c r="P99" s="51"/>
      <c r="Q99" s="52"/>
      <c r="R99" s="51"/>
      <c r="S99" s="51"/>
      <c r="T99" s="51"/>
      <c r="U99" s="53"/>
      <c r="V99" s="499">
        <f>AA99+W99</f>
        <v>74</v>
      </c>
      <c r="W99" s="56">
        <v>71</v>
      </c>
      <c r="X99" s="324" t="s">
        <v>96</v>
      </c>
      <c r="Y99" s="322"/>
      <c r="Z99" s="82">
        <f>Z57</f>
        <v>1.9</v>
      </c>
      <c r="AA99" s="74">
        <f>'Contact-Player Info'!I5</f>
        <v>3</v>
      </c>
      <c r="AB99" s="350" t="s">
        <v>99</v>
      </c>
      <c r="AC99" s="338" t="s">
        <v>200</v>
      </c>
      <c r="AD99" s="340">
        <v>1</v>
      </c>
      <c r="AE99" s="341"/>
    </row>
    <row r="100" spans="2:32" ht="16.5" customHeight="1" outlineLevel="1" thickBot="1" x14ac:dyDescent="0.25">
      <c r="B100" s="327"/>
      <c r="C100" s="101" t="s">
        <v>34</v>
      </c>
      <c r="D100" s="63"/>
      <c r="E100" s="259"/>
      <c r="F100" s="259"/>
      <c r="G100" s="255"/>
      <c r="H100" s="255"/>
      <c r="I100" s="57"/>
      <c r="J100" s="57"/>
      <c r="K100" s="255"/>
      <c r="L100" s="257"/>
      <c r="M100" s="267"/>
      <c r="N100" s="259"/>
      <c r="O100" s="57"/>
      <c r="P100" s="57"/>
      <c r="Q100" s="255"/>
      <c r="R100" s="57"/>
      <c r="S100" s="259"/>
      <c r="T100" s="259"/>
      <c r="U100" s="59"/>
      <c r="V100" s="499">
        <f>AA100+W100</f>
        <v>81</v>
      </c>
      <c r="W100" s="41">
        <v>70</v>
      </c>
      <c r="X100" s="323" t="s">
        <v>96</v>
      </c>
      <c r="Y100" s="301"/>
      <c r="Z100" s="83">
        <f>Z66</f>
        <v>8.4</v>
      </c>
      <c r="AA100" s="76">
        <f>'Contact-Player Info'!I8</f>
        <v>11</v>
      </c>
      <c r="AB100" s="351"/>
      <c r="AC100" s="339"/>
      <c r="AD100" s="342"/>
      <c r="AE100" s="343"/>
    </row>
    <row r="101" spans="2:32" ht="16.5" customHeight="1" outlineLevel="1" thickBot="1" x14ac:dyDescent="0.25">
      <c r="B101" s="327"/>
      <c r="C101" s="156" t="s">
        <v>36</v>
      </c>
      <c r="D101" s="63"/>
      <c r="E101" s="57"/>
      <c r="F101" s="246"/>
      <c r="G101" s="245"/>
      <c r="H101" s="58"/>
      <c r="I101" s="57"/>
      <c r="J101" s="57"/>
      <c r="K101" s="57"/>
      <c r="L101" s="250"/>
      <c r="M101" s="60"/>
      <c r="N101" s="246"/>
      <c r="O101" s="57"/>
      <c r="P101" s="57"/>
      <c r="Q101" s="245"/>
      <c r="R101" s="57"/>
      <c r="S101" s="246"/>
      <c r="T101" s="57"/>
      <c r="U101" s="59"/>
      <c r="V101" s="499">
        <f>AA101+W101</f>
        <v>74</v>
      </c>
      <c r="W101" s="62">
        <v>68</v>
      </c>
      <c r="X101" s="323">
        <v>3</v>
      </c>
      <c r="Y101" s="301"/>
      <c r="Z101" s="150">
        <f>Z55</f>
        <v>3.9</v>
      </c>
      <c r="AA101" s="154">
        <f>'Contact-Player Info'!I9</f>
        <v>6</v>
      </c>
      <c r="AB101" s="351"/>
      <c r="AC101" s="344" t="s">
        <v>199</v>
      </c>
      <c r="AD101" s="346">
        <v>2</v>
      </c>
      <c r="AE101" s="347"/>
    </row>
    <row r="102" spans="2:32" ht="16.5" customHeight="1" outlineLevel="1" thickBot="1" x14ac:dyDescent="0.25">
      <c r="B102" s="327"/>
      <c r="C102" s="157" t="s">
        <v>39</v>
      </c>
      <c r="D102" s="253"/>
      <c r="E102" s="248"/>
      <c r="F102" s="248"/>
      <c r="G102" s="247"/>
      <c r="H102" s="247"/>
      <c r="I102" s="139"/>
      <c r="J102" s="139"/>
      <c r="K102" s="248"/>
      <c r="L102" s="251"/>
      <c r="M102" s="254"/>
      <c r="N102" s="248"/>
      <c r="O102" s="248"/>
      <c r="P102" s="139"/>
      <c r="Q102" s="247"/>
      <c r="R102" s="139"/>
      <c r="S102" s="248"/>
      <c r="T102" s="248"/>
      <c r="U102" s="251"/>
      <c r="V102" s="499">
        <f>AA102+W102</f>
        <v>86</v>
      </c>
      <c r="W102" s="43">
        <v>72</v>
      </c>
      <c r="X102" s="325">
        <v>3</v>
      </c>
      <c r="Y102" s="303"/>
      <c r="Z102" s="152">
        <f>Z64</f>
        <v>10.9</v>
      </c>
      <c r="AA102" s="155">
        <f>'Contact-Player Info'!I12</f>
        <v>14</v>
      </c>
      <c r="AB102" s="352"/>
      <c r="AC102" s="345"/>
      <c r="AD102" s="348"/>
      <c r="AE102" s="349"/>
    </row>
    <row r="103" spans="2:32" ht="16.5" customHeight="1" outlineLevel="1" thickBot="1" x14ac:dyDescent="0.25">
      <c r="B103" s="326" t="s">
        <v>114</v>
      </c>
      <c r="C103" s="102" t="s">
        <v>40</v>
      </c>
      <c r="D103" s="50"/>
      <c r="E103" s="51"/>
      <c r="F103" s="228"/>
      <c r="G103" s="227"/>
      <c r="H103" s="227"/>
      <c r="I103" s="51"/>
      <c r="J103" s="51"/>
      <c r="K103" s="51"/>
      <c r="L103" s="233"/>
      <c r="M103" s="280"/>
      <c r="N103" s="228"/>
      <c r="O103" s="51"/>
      <c r="P103" s="51"/>
      <c r="Q103" s="227"/>
      <c r="R103" s="51"/>
      <c r="S103" s="228"/>
      <c r="T103" s="51"/>
      <c r="U103" s="53"/>
      <c r="V103" s="499">
        <f>AA103+W103</f>
        <v>78</v>
      </c>
      <c r="W103" s="56">
        <v>70</v>
      </c>
      <c r="X103" s="324">
        <v>8</v>
      </c>
      <c r="Y103" s="322"/>
      <c r="Z103" s="108">
        <f>Z59</f>
        <v>5.7</v>
      </c>
      <c r="AA103" s="105">
        <f>'Contact-Player Info'!I13</f>
        <v>8</v>
      </c>
      <c r="AB103" s="403" t="s">
        <v>86</v>
      </c>
      <c r="AC103" s="338" t="s">
        <v>191</v>
      </c>
      <c r="AD103" s="340">
        <v>3</v>
      </c>
      <c r="AE103" s="341"/>
    </row>
    <row r="104" spans="2:32" ht="16.5" customHeight="1" outlineLevel="1" thickBot="1" x14ac:dyDescent="0.25">
      <c r="B104" s="327"/>
      <c r="C104" s="103" t="s">
        <v>43</v>
      </c>
      <c r="D104" s="225"/>
      <c r="E104" s="230"/>
      <c r="F104" s="230"/>
      <c r="G104" s="229"/>
      <c r="H104" s="229"/>
      <c r="I104" s="57"/>
      <c r="J104" s="57"/>
      <c r="K104" s="230"/>
      <c r="L104" s="234"/>
      <c r="M104" s="270"/>
      <c r="N104" s="230"/>
      <c r="O104" s="57"/>
      <c r="P104" s="57"/>
      <c r="Q104" s="229"/>
      <c r="R104" s="57"/>
      <c r="S104" s="230"/>
      <c r="T104" s="230"/>
      <c r="U104" s="234"/>
      <c r="V104" s="499">
        <f>AA104+W104</f>
        <v>79</v>
      </c>
      <c r="W104" s="41">
        <v>66</v>
      </c>
      <c r="X104" s="323" t="s">
        <v>96</v>
      </c>
      <c r="Y104" s="301"/>
      <c r="Z104" s="91">
        <f>Z68</f>
        <v>9.9</v>
      </c>
      <c r="AA104" s="99">
        <f>'Contact-Player Info'!I16</f>
        <v>13</v>
      </c>
      <c r="AB104" s="404"/>
      <c r="AC104" s="339"/>
      <c r="AD104" s="342"/>
      <c r="AE104" s="343"/>
    </row>
    <row r="105" spans="2:32" ht="16.5" customHeight="1" outlineLevel="1" thickBot="1" x14ac:dyDescent="0.25">
      <c r="B105" s="327"/>
      <c r="C105" s="183" t="s">
        <v>44</v>
      </c>
      <c r="D105" s="63"/>
      <c r="E105" s="57"/>
      <c r="F105" s="57"/>
      <c r="G105" s="58"/>
      <c r="H105" s="58"/>
      <c r="I105" s="57"/>
      <c r="J105" s="57"/>
      <c r="K105" s="57"/>
      <c r="L105" s="59"/>
      <c r="M105" s="60"/>
      <c r="N105" s="57"/>
      <c r="O105" s="57"/>
      <c r="P105" s="57"/>
      <c r="Q105" s="58"/>
      <c r="R105" s="57"/>
      <c r="S105" s="57"/>
      <c r="T105" s="57"/>
      <c r="U105" s="59"/>
      <c r="V105" s="499">
        <f>AA105+W105</f>
        <v>71</v>
      </c>
      <c r="W105" s="62">
        <v>71</v>
      </c>
      <c r="X105" s="323" t="s">
        <v>96</v>
      </c>
      <c r="Y105" s="301"/>
      <c r="Z105" s="179">
        <f>Z53</f>
        <v>-1.2</v>
      </c>
      <c r="AA105" s="185">
        <f>'Contact-Player Info'!I17</f>
        <v>0</v>
      </c>
      <c r="AB105" s="404"/>
      <c r="AC105" s="344" t="s">
        <v>198</v>
      </c>
      <c r="AD105" s="346">
        <v>0</v>
      </c>
      <c r="AE105" s="347"/>
    </row>
    <row r="106" spans="2:32" ht="16.5" customHeight="1" outlineLevel="1" thickBot="1" x14ac:dyDescent="0.25">
      <c r="B106" s="327"/>
      <c r="C106" s="186" t="s">
        <v>47</v>
      </c>
      <c r="D106" s="237"/>
      <c r="E106" s="239"/>
      <c r="F106" s="239"/>
      <c r="G106" s="277"/>
      <c r="H106" s="277"/>
      <c r="I106" s="239"/>
      <c r="J106" s="139"/>
      <c r="K106" s="239"/>
      <c r="L106" s="241"/>
      <c r="M106" s="242"/>
      <c r="N106" s="239"/>
      <c r="O106" s="239"/>
      <c r="P106" s="139"/>
      <c r="Q106" s="277"/>
      <c r="R106" s="139"/>
      <c r="S106" s="239"/>
      <c r="T106" s="239"/>
      <c r="U106" s="241"/>
      <c r="V106" s="499">
        <f>AA106+W106</f>
        <v>87</v>
      </c>
      <c r="W106" s="43">
        <v>72</v>
      </c>
      <c r="X106" s="325">
        <v>2</v>
      </c>
      <c r="Y106" s="303"/>
      <c r="Z106" s="187">
        <f>Z62</f>
        <v>12.2</v>
      </c>
      <c r="AA106" s="188">
        <f>'Contact-Player Info'!I20</f>
        <v>15</v>
      </c>
      <c r="AB106" s="405"/>
      <c r="AC106" s="345"/>
      <c r="AD106" s="348"/>
      <c r="AE106" s="349"/>
    </row>
    <row r="107" spans="2:32" ht="16.5" customHeight="1" outlineLevel="1" thickBot="1" x14ac:dyDescent="0.25">
      <c r="B107" s="326" t="s">
        <v>117</v>
      </c>
      <c r="C107" s="100" t="s">
        <v>33</v>
      </c>
      <c r="D107" s="50"/>
      <c r="E107" s="51"/>
      <c r="F107" s="264"/>
      <c r="G107" s="263"/>
      <c r="H107" s="263"/>
      <c r="I107" s="51"/>
      <c r="J107" s="51"/>
      <c r="K107" s="51"/>
      <c r="L107" s="266"/>
      <c r="M107" s="54"/>
      <c r="N107" s="264"/>
      <c r="O107" s="51"/>
      <c r="P107" s="51"/>
      <c r="Q107" s="263"/>
      <c r="R107" s="51"/>
      <c r="S107" s="264"/>
      <c r="T107" s="51"/>
      <c r="U107" s="53"/>
      <c r="V107" s="499">
        <f>AA107+W107</f>
        <v>71</v>
      </c>
      <c r="W107" s="56">
        <v>64</v>
      </c>
      <c r="X107" s="324" t="s">
        <v>96</v>
      </c>
      <c r="Y107" s="322"/>
      <c r="Z107" s="109">
        <f>Z65</f>
        <v>5.0999999999999996</v>
      </c>
      <c r="AA107" s="106">
        <f>'Contact-Player Info'!I6</f>
        <v>7</v>
      </c>
      <c r="AB107" s="350" t="s">
        <v>88</v>
      </c>
      <c r="AC107" s="338" t="s">
        <v>197</v>
      </c>
      <c r="AD107" s="340">
        <v>3</v>
      </c>
      <c r="AE107" s="341"/>
      <c r="AF107" s="20"/>
    </row>
    <row r="108" spans="2:32" ht="16.5" customHeight="1" outlineLevel="1" thickBot="1" x14ac:dyDescent="0.25">
      <c r="B108" s="327"/>
      <c r="C108" s="101" t="s">
        <v>35</v>
      </c>
      <c r="D108" s="63"/>
      <c r="E108" s="57"/>
      <c r="F108" s="259"/>
      <c r="G108" s="255"/>
      <c r="H108" s="255"/>
      <c r="I108" s="57"/>
      <c r="J108" s="57"/>
      <c r="K108" s="57"/>
      <c r="L108" s="257"/>
      <c r="M108" s="267"/>
      <c r="N108" s="259"/>
      <c r="O108" s="57"/>
      <c r="P108" s="57"/>
      <c r="Q108" s="255"/>
      <c r="R108" s="57"/>
      <c r="S108" s="259"/>
      <c r="T108" s="57"/>
      <c r="U108" s="59"/>
      <c r="V108" s="499">
        <f>AA108+W108</f>
        <v>75</v>
      </c>
      <c r="W108" s="41">
        <v>67</v>
      </c>
      <c r="X108" s="323" t="s">
        <v>96</v>
      </c>
      <c r="Y108" s="301"/>
      <c r="Z108" s="83">
        <f>Z58</f>
        <v>5.5</v>
      </c>
      <c r="AA108" s="107">
        <f>'Contact-Player Info'!I7</f>
        <v>8</v>
      </c>
      <c r="AB108" s="351"/>
      <c r="AC108" s="339"/>
      <c r="AD108" s="342"/>
      <c r="AE108" s="343"/>
      <c r="AF108" s="20"/>
    </row>
    <row r="109" spans="2:32" ht="16.5" customHeight="1" outlineLevel="1" thickBot="1" x14ac:dyDescent="0.25">
      <c r="B109" s="327"/>
      <c r="C109" s="156" t="s">
        <v>37</v>
      </c>
      <c r="D109" s="63"/>
      <c r="E109" s="57"/>
      <c r="F109" s="246"/>
      <c r="G109" s="245"/>
      <c r="H109" s="245"/>
      <c r="I109" s="57"/>
      <c r="J109" s="57"/>
      <c r="K109" s="57"/>
      <c r="L109" s="250"/>
      <c r="M109" s="60"/>
      <c r="N109" s="246"/>
      <c r="O109" s="57"/>
      <c r="P109" s="57"/>
      <c r="Q109" s="245"/>
      <c r="R109" s="57"/>
      <c r="S109" s="246"/>
      <c r="T109" s="57"/>
      <c r="U109" s="59"/>
      <c r="V109" s="499">
        <f>AA109+W109</f>
        <v>80</v>
      </c>
      <c r="W109" s="62">
        <v>73</v>
      </c>
      <c r="X109" s="323" t="s">
        <v>96</v>
      </c>
      <c r="Y109" s="301"/>
      <c r="Z109" s="150">
        <f>Z63</f>
        <v>4.7</v>
      </c>
      <c r="AA109" s="154">
        <f>'Contact-Player Info'!I10</f>
        <v>7</v>
      </c>
      <c r="AB109" s="351"/>
      <c r="AC109" s="344" t="s">
        <v>190</v>
      </c>
      <c r="AD109" s="346">
        <v>0</v>
      </c>
      <c r="AE109" s="347"/>
      <c r="AF109" s="20"/>
    </row>
    <row r="110" spans="2:32" ht="16.5" customHeight="1" outlineLevel="1" thickBot="1" x14ac:dyDescent="0.25">
      <c r="B110" s="327"/>
      <c r="C110" s="157" t="s">
        <v>38</v>
      </c>
      <c r="D110" s="138"/>
      <c r="E110" s="248"/>
      <c r="F110" s="248"/>
      <c r="G110" s="247"/>
      <c r="H110" s="247"/>
      <c r="I110" s="139"/>
      <c r="J110" s="139"/>
      <c r="K110" s="139"/>
      <c r="L110" s="251"/>
      <c r="M110" s="254"/>
      <c r="N110" s="248"/>
      <c r="O110" s="139"/>
      <c r="P110" s="139"/>
      <c r="Q110" s="247"/>
      <c r="R110" s="139"/>
      <c r="S110" s="248"/>
      <c r="T110" s="248"/>
      <c r="U110" s="141"/>
      <c r="V110" s="499">
        <f>AA110+W110</f>
        <v>79</v>
      </c>
      <c r="W110" s="43">
        <v>69</v>
      </c>
      <c r="X110" s="325">
        <v>2</v>
      </c>
      <c r="Y110" s="303"/>
      <c r="Z110" s="152">
        <f>Z56</f>
        <v>7.9</v>
      </c>
      <c r="AA110" s="155">
        <f>'Contact-Player Info'!I11</f>
        <v>10</v>
      </c>
      <c r="AB110" s="352"/>
      <c r="AC110" s="345"/>
      <c r="AD110" s="348"/>
      <c r="AE110" s="349"/>
      <c r="AF110" s="20"/>
    </row>
    <row r="111" spans="2:32" ht="16.5" customHeight="1" outlineLevel="1" thickBot="1" x14ac:dyDescent="0.25">
      <c r="B111" s="326" t="s">
        <v>118</v>
      </c>
      <c r="C111" s="189" t="s">
        <v>41</v>
      </c>
      <c r="D111" s="63"/>
      <c r="E111" s="57"/>
      <c r="F111" s="230"/>
      <c r="G111" s="229"/>
      <c r="H111" s="229"/>
      <c r="I111" s="57"/>
      <c r="J111" s="57"/>
      <c r="K111" s="57"/>
      <c r="L111" s="234"/>
      <c r="M111" s="270"/>
      <c r="N111" s="230"/>
      <c r="O111" s="57"/>
      <c r="P111" s="57"/>
      <c r="Q111" s="229"/>
      <c r="R111" s="57"/>
      <c r="S111" s="230"/>
      <c r="T111" s="57"/>
      <c r="U111" s="59"/>
      <c r="V111" s="499">
        <f>AA111+W111</f>
        <v>76</v>
      </c>
      <c r="W111" s="56">
        <v>68</v>
      </c>
      <c r="X111" s="324" t="s">
        <v>96</v>
      </c>
      <c r="Y111" s="322"/>
      <c r="Z111" s="108">
        <f>Z67</f>
        <v>5.8</v>
      </c>
      <c r="AA111" s="105">
        <f>'Contact-Player Info'!I14</f>
        <v>8</v>
      </c>
      <c r="AB111" s="361" t="s">
        <v>119</v>
      </c>
      <c r="AC111" s="338" t="s">
        <v>193</v>
      </c>
      <c r="AD111" s="340">
        <v>1.5</v>
      </c>
      <c r="AE111" s="341"/>
      <c r="AF111" s="20"/>
    </row>
    <row r="112" spans="2:32" ht="16.5" customHeight="1" outlineLevel="1" thickBot="1" x14ac:dyDescent="0.25">
      <c r="B112" s="327"/>
      <c r="C112" s="103" t="s">
        <v>42</v>
      </c>
      <c r="D112" s="63"/>
      <c r="E112" s="230"/>
      <c r="F112" s="230"/>
      <c r="G112" s="229"/>
      <c r="H112" s="229"/>
      <c r="I112" s="57"/>
      <c r="J112" s="57"/>
      <c r="K112" s="230"/>
      <c r="L112" s="234"/>
      <c r="M112" s="270"/>
      <c r="N112" s="230"/>
      <c r="O112" s="57"/>
      <c r="P112" s="57"/>
      <c r="Q112" s="229"/>
      <c r="R112" s="57"/>
      <c r="S112" s="230"/>
      <c r="T112" s="230"/>
      <c r="U112" s="234"/>
      <c r="V112" s="499">
        <f>AA112+W112</f>
        <v>102</v>
      </c>
      <c r="W112" s="41">
        <v>90</v>
      </c>
      <c r="X112" s="323" t="s">
        <v>96</v>
      </c>
      <c r="Y112" s="301"/>
      <c r="Z112" s="91">
        <f>Z60</f>
        <v>9.1999999999999993</v>
      </c>
      <c r="AA112" s="99">
        <f>'Contact-Player Info'!I15</f>
        <v>12</v>
      </c>
      <c r="AB112" s="362"/>
      <c r="AC112" s="339"/>
      <c r="AD112" s="342"/>
      <c r="AE112" s="343"/>
      <c r="AF112" s="20"/>
    </row>
    <row r="113" spans="2:32" ht="16.5" customHeight="1" outlineLevel="1" thickBot="1" x14ac:dyDescent="0.25">
      <c r="B113" s="327"/>
      <c r="C113" s="183" t="s">
        <v>45</v>
      </c>
      <c r="D113" s="63"/>
      <c r="E113" s="238"/>
      <c r="F113" s="238"/>
      <c r="G113" s="268"/>
      <c r="H113" s="268"/>
      <c r="I113" s="57"/>
      <c r="J113" s="57"/>
      <c r="K113" s="57"/>
      <c r="L113" s="240"/>
      <c r="M113" s="269"/>
      <c r="N113" s="238"/>
      <c r="O113" s="57"/>
      <c r="P113" s="57"/>
      <c r="Q113" s="268"/>
      <c r="R113" s="57"/>
      <c r="S113" s="238"/>
      <c r="T113" s="238"/>
      <c r="U113" s="59"/>
      <c r="V113" s="499">
        <f>AA113+W113</f>
        <v>91</v>
      </c>
      <c r="W113" s="62">
        <v>81</v>
      </c>
      <c r="X113" s="323">
        <v>2</v>
      </c>
      <c r="Y113" s="301"/>
      <c r="Z113" s="179">
        <f>Z61</f>
        <v>7.6</v>
      </c>
      <c r="AA113" s="185">
        <f>'Contact-Player Info'!I18</f>
        <v>10</v>
      </c>
      <c r="AB113" s="362"/>
      <c r="AC113" s="344" t="s">
        <v>193</v>
      </c>
      <c r="AD113" s="346">
        <v>1.5</v>
      </c>
      <c r="AE113" s="347"/>
      <c r="AF113" s="20"/>
    </row>
    <row r="114" spans="2:32" ht="16.5" customHeight="1" outlineLevel="1" thickBot="1" x14ac:dyDescent="0.25">
      <c r="B114" s="328"/>
      <c r="C114" s="186" t="s">
        <v>46</v>
      </c>
      <c r="D114" s="138"/>
      <c r="E114" s="239"/>
      <c r="F114" s="239"/>
      <c r="G114" s="277"/>
      <c r="H114" s="277"/>
      <c r="I114" s="139"/>
      <c r="J114" s="139"/>
      <c r="K114" s="239"/>
      <c r="L114" s="241"/>
      <c r="M114" s="242"/>
      <c r="N114" s="239"/>
      <c r="O114" s="139"/>
      <c r="P114" s="139"/>
      <c r="Q114" s="277"/>
      <c r="R114" s="139"/>
      <c r="S114" s="239"/>
      <c r="T114" s="239"/>
      <c r="U114" s="241"/>
      <c r="V114" s="499">
        <f>AA114+W114</f>
        <v>97</v>
      </c>
      <c r="W114" s="43">
        <v>85</v>
      </c>
      <c r="X114" s="325" t="s">
        <v>96</v>
      </c>
      <c r="Y114" s="303"/>
      <c r="Z114" s="187">
        <f>Z54</f>
        <v>9.1</v>
      </c>
      <c r="AA114" s="188">
        <f>'Contact-Player Info'!I19</f>
        <v>12</v>
      </c>
      <c r="AB114" s="363"/>
      <c r="AC114" s="345"/>
      <c r="AD114" s="348"/>
      <c r="AE114" s="349"/>
      <c r="AF114" s="20"/>
    </row>
    <row r="115" spans="2:32" ht="16.5" customHeight="1" x14ac:dyDescent="0.25">
      <c r="AF115" s="20"/>
    </row>
    <row r="116" spans="2:32" ht="16.5" customHeight="1" thickBot="1" x14ac:dyDescent="0.3">
      <c r="AF116" s="20"/>
    </row>
    <row r="117" spans="2:32" ht="15.75" thickBot="1" x14ac:dyDescent="0.3">
      <c r="B117" s="335" t="s">
        <v>120</v>
      </c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6"/>
      <c r="X117" s="336"/>
      <c r="Y117" s="336"/>
      <c r="Z117" s="336"/>
      <c r="AA117" s="336"/>
      <c r="AB117" s="336"/>
      <c r="AC117" s="336"/>
      <c r="AD117" s="336"/>
      <c r="AE117" s="337"/>
      <c r="AF117" s="20"/>
    </row>
    <row r="118" spans="2:32" ht="18" customHeight="1" outlineLevel="1" thickBot="1" x14ac:dyDescent="0.3">
      <c r="B118" s="319" t="s">
        <v>54</v>
      </c>
      <c r="C118" s="316" t="s">
        <v>121</v>
      </c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8"/>
      <c r="V118" s="34" t="s">
        <v>50</v>
      </c>
      <c r="W118" s="34" t="s">
        <v>51</v>
      </c>
      <c r="X118" s="384" t="s">
        <v>52</v>
      </c>
      <c r="Y118" s="385"/>
      <c r="Z118" s="386" t="s">
        <v>122</v>
      </c>
      <c r="AA118" s="387"/>
      <c r="AB118" s="387"/>
      <c r="AC118" s="387"/>
      <c r="AD118" s="387"/>
      <c r="AE118" s="388"/>
      <c r="AF118" s="20"/>
    </row>
    <row r="119" spans="2:32" ht="15" customHeight="1" outlineLevel="1" thickBot="1" x14ac:dyDescent="0.25">
      <c r="B119" s="320"/>
      <c r="C119" s="196" t="s">
        <v>55</v>
      </c>
      <c r="D119" s="197">
        <v>7</v>
      </c>
      <c r="E119" s="198">
        <v>5</v>
      </c>
      <c r="F119" s="198">
        <v>17</v>
      </c>
      <c r="G119" s="198">
        <v>13</v>
      </c>
      <c r="H119" s="198">
        <v>1</v>
      </c>
      <c r="I119" s="198">
        <v>9</v>
      </c>
      <c r="J119" s="198">
        <v>15</v>
      </c>
      <c r="K119" s="198">
        <v>11</v>
      </c>
      <c r="L119" s="199">
        <v>3</v>
      </c>
      <c r="M119" s="200">
        <v>4</v>
      </c>
      <c r="N119" s="198">
        <v>14</v>
      </c>
      <c r="O119" s="198">
        <v>18</v>
      </c>
      <c r="P119" s="198">
        <v>12</v>
      </c>
      <c r="Q119" s="198">
        <v>2</v>
      </c>
      <c r="R119" s="198">
        <v>10</v>
      </c>
      <c r="S119" s="198">
        <v>16</v>
      </c>
      <c r="T119" s="198">
        <v>8</v>
      </c>
      <c r="U119" s="199">
        <v>6</v>
      </c>
      <c r="V119" s="197">
        <v>74.3</v>
      </c>
      <c r="W119" s="198">
        <v>140</v>
      </c>
      <c r="X119" s="392">
        <v>6800</v>
      </c>
      <c r="Y119" s="393"/>
      <c r="Z119" s="389"/>
      <c r="AA119" s="390"/>
      <c r="AB119" s="390"/>
      <c r="AC119" s="390"/>
      <c r="AD119" s="390"/>
      <c r="AE119" s="391"/>
      <c r="AF119" s="20"/>
    </row>
    <row r="120" spans="2:32" ht="12.75" customHeight="1" outlineLevel="1" thickBot="1" x14ac:dyDescent="0.25">
      <c r="B120" s="321"/>
      <c r="C120" s="193" t="s">
        <v>56</v>
      </c>
      <c r="D120" s="192" t="s">
        <v>57</v>
      </c>
      <c r="E120" s="191" t="s">
        <v>58</v>
      </c>
      <c r="F120" s="191" t="s">
        <v>59</v>
      </c>
      <c r="G120" s="191" t="s">
        <v>60</v>
      </c>
      <c r="H120" s="191" t="s">
        <v>61</v>
      </c>
      <c r="I120" s="191" t="s">
        <v>62</v>
      </c>
      <c r="J120" s="191" t="s">
        <v>63</v>
      </c>
      <c r="K120" s="191" t="s">
        <v>64</v>
      </c>
      <c r="L120" s="194" t="s">
        <v>65</v>
      </c>
      <c r="M120" s="190" t="s">
        <v>66</v>
      </c>
      <c r="N120" s="191" t="s">
        <v>67</v>
      </c>
      <c r="O120" s="191" t="s">
        <v>68</v>
      </c>
      <c r="P120" s="191" t="s">
        <v>69</v>
      </c>
      <c r="Q120" s="191" t="s">
        <v>70</v>
      </c>
      <c r="R120" s="191" t="s">
        <v>71</v>
      </c>
      <c r="S120" s="191" t="s">
        <v>72</v>
      </c>
      <c r="T120" s="191" t="s">
        <v>73</v>
      </c>
      <c r="U120" s="194" t="s">
        <v>74</v>
      </c>
      <c r="V120" s="195" t="s">
        <v>75</v>
      </c>
      <c r="W120" s="104" t="s">
        <v>76</v>
      </c>
      <c r="X120" s="394" t="s">
        <v>123</v>
      </c>
      <c r="Y120" s="395"/>
      <c r="Z120" s="29" t="s">
        <v>78</v>
      </c>
      <c r="AA120" s="30" t="s">
        <v>79</v>
      </c>
      <c r="AB120" s="33" t="s">
        <v>80</v>
      </c>
      <c r="AC120" s="375" t="s">
        <v>81</v>
      </c>
      <c r="AD120" s="376"/>
      <c r="AE120" s="377"/>
      <c r="AF120" s="20"/>
    </row>
    <row r="121" spans="2:32" ht="15.75" customHeight="1" outlineLevel="1" thickBot="1" x14ac:dyDescent="0.25">
      <c r="B121" s="326" t="s">
        <v>124</v>
      </c>
      <c r="C121" s="175" t="s">
        <v>47</v>
      </c>
      <c r="D121" s="236"/>
      <c r="E121" s="238"/>
      <c r="F121" s="57"/>
      <c r="G121" s="268"/>
      <c r="H121" s="268"/>
      <c r="I121" s="238"/>
      <c r="J121" s="238"/>
      <c r="K121" s="238"/>
      <c r="L121" s="240"/>
      <c r="M121" s="269"/>
      <c r="N121" s="238"/>
      <c r="O121" s="57"/>
      <c r="P121" s="238"/>
      <c r="Q121" s="268"/>
      <c r="R121" s="238"/>
      <c r="S121" s="238"/>
      <c r="T121" s="238"/>
      <c r="U121" s="240"/>
      <c r="V121" s="40">
        <v>107</v>
      </c>
      <c r="W121" s="498">
        <f>V121-AA121</f>
        <v>91</v>
      </c>
      <c r="X121" s="300"/>
      <c r="Y121" s="301"/>
      <c r="Z121" s="180">
        <f>Z106</f>
        <v>12.2</v>
      </c>
      <c r="AA121" s="181">
        <f>'Contact-Player Info'!J20</f>
        <v>16</v>
      </c>
      <c r="AB121" s="378"/>
      <c r="AC121" s="364">
        <v>20</v>
      </c>
      <c r="AD121" s="365"/>
      <c r="AE121" s="366"/>
      <c r="AF121" s="20"/>
    </row>
    <row r="122" spans="2:32" ht="15.75" customHeight="1" outlineLevel="1" thickBot="1" x14ac:dyDescent="0.25">
      <c r="B122" s="327"/>
      <c r="C122" s="175" t="s">
        <v>46</v>
      </c>
      <c r="D122" s="236"/>
      <c r="E122" s="238"/>
      <c r="F122" s="57"/>
      <c r="G122" s="268"/>
      <c r="H122" s="268"/>
      <c r="I122" s="238"/>
      <c r="J122" s="57"/>
      <c r="K122" s="238"/>
      <c r="L122" s="240"/>
      <c r="M122" s="269"/>
      <c r="N122" s="57"/>
      <c r="O122" s="57"/>
      <c r="P122" s="238"/>
      <c r="Q122" s="268"/>
      <c r="R122" s="238"/>
      <c r="S122" s="57"/>
      <c r="T122" s="238"/>
      <c r="U122" s="240"/>
      <c r="V122" s="40">
        <v>90</v>
      </c>
      <c r="W122" s="498">
        <f>V122-AA122</f>
        <v>77</v>
      </c>
      <c r="X122" s="300"/>
      <c r="Y122" s="301"/>
      <c r="Z122" s="180">
        <f>Z114</f>
        <v>9.1</v>
      </c>
      <c r="AA122" s="181">
        <f>'Contact-Player Info'!J19</f>
        <v>13</v>
      </c>
      <c r="AB122" s="379"/>
      <c r="AC122" s="506">
        <v>31</v>
      </c>
      <c r="AD122" s="507"/>
      <c r="AE122" s="508"/>
      <c r="AF122" s="20"/>
    </row>
    <row r="123" spans="2:32" ht="15.75" customHeight="1" outlineLevel="1" thickBot="1" x14ac:dyDescent="0.25">
      <c r="B123" s="327"/>
      <c r="C123" s="86" t="s">
        <v>42</v>
      </c>
      <c r="D123" s="225"/>
      <c r="E123" s="230"/>
      <c r="F123" s="57"/>
      <c r="G123" s="229"/>
      <c r="H123" s="229"/>
      <c r="I123" s="230"/>
      <c r="J123" s="57"/>
      <c r="K123" s="230"/>
      <c r="L123" s="234"/>
      <c r="M123" s="270"/>
      <c r="N123" s="57"/>
      <c r="O123" s="57"/>
      <c r="P123" s="230"/>
      <c r="Q123" s="229"/>
      <c r="R123" s="230"/>
      <c r="S123" s="57"/>
      <c r="T123" s="230"/>
      <c r="U123" s="234"/>
      <c r="V123" s="61">
        <v>105</v>
      </c>
      <c r="W123" s="498">
        <f>V123-AA123</f>
        <v>92</v>
      </c>
      <c r="X123" s="300"/>
      <c r="Y123" s="301"/>
      <c r="Z123" s="95">
        <f>Z112</f>
        <v>9.1999999999999993</v>
      </c>
      <c r="AA123" s="96">
        <f>'Contact-Player Info'!J15</f>
        <v>13</v>
      </c>
      <c r="AB123" s="379"/>
      <c r="AC123" s="364">
        <v>19</v>
      </c>
      <c r="AD123" s="365"/>
      <c r="AE123" s="366"/>
      <c r="AF123" s="20"/>
    </row>
    <row r="124" spans="2:32" ht="16.5" customHeight="1" outlineLevel="1" thickBot="1" x14ac:dyDescent="0.25">
      <c r="B124" s="328"/>
      <c r="C124" s="147" t="s">
        <v>37</v>
      </c>
      <c r="D124" s="253"/>
      <c r="E124" s="248"/>
      <c r="F124" s="139"/>
      <c r="G124" s="140"/>
      <c r="H124" s="247"/>
      <c r="I124" s="139"/>
      <c r="J124" s="139"/>
      <c r="K124" s="139"/>
      <c r="L124" s="251"/>
      <c r="M124" s="254"/>
      <c r="N124" s="139"/>
      <c r="O124" s="139"/>
      <c r="P124" s="139"/>
      <c r="Q124" s="247"/>
      <c r="R124" s="139"/>
      <c r="S124" s="139"/>
      <c r="T124" s="139"/>
      <c r="U124" s="251"/>
      <c r="V124" s="42">
        <v>87</v>
      </c>
      <c r="W124" s="498">
        <f>V124-AA124</f>
        <v>80</v>
      </c>
      <c r="X124" s="302"/>
      <c r="Y124" s="303"/>
      <c r="Z124" s="169">
        <f>Z109</f>
        <v>4.7</v>
      </c>
      <c r="AA124" s="170">
        <f>'Contact-Player Info'!J10</f>
        <v>7</v>
      </c>
      <c r="AB124" s="380"/>
      <c r="AC124" s="367">
        <v>30</v>
      </c>
      <c r="AD124" s="368"/>
      <c r="AE124" s="369"/>
      <c r="AF124" s="20"/>
    </row>
    <row r="125" spans="2:32" ht="15.75" customHeight="1" outlineLevel="1" thickBot="1" x14ac:dyDescent="0.25">
      <c r="B125" s="370" t="s">
        <v>125</v>
      </c>
      <c r="C125" s="175" t="s">
        <v>45</v>
      </c>
      <c r="D125" s="236"/>
      <c r="E125" s="238"/>
      <c r="F125" s="57"/>
      <c r="G125" s="58"/>
      <c r="H125" s="268"/>
      <c r="I125" s="238"/>
      <c r="J125" s="57"/>
      <c r="K125" s="238"/>
      <c r="L125" s="240"/>
      <c r="M125" s="269"/>
      <c r="N125" s="57"/>
      <c r="O125" s="57"/>
      <c r="P125" s="57"/>
      <c r="Q125" s="268"/>
      <c r="R125" s="238"/>
      <c r="S125" s="57"/>
      <c r="T125" s="238"/>
      <c r="U125" s="240"/>
      <c r="V125" s="40">
        <v>88</v>
      </c>
      <c r="W125" s="498">
        <f>V125-AA125</f>
        <v>77</v>
      </c>
      <c r="X125" s="300"/>
      <c r="Y125" s="301"/>
      <c r="Z125" s="180">
        <f>Z113</f>
        <v>7.6</v>
      </c>
      <c r="AA125" s="181">
        <f>'Contact-Player Info'!J18</f>
        <v>11</v>
      </c>
      <c r="AB125" s="378"/>
      <c r="AC125" s="506">
        <v>32</v>
      </c>
      <c r="AD125" s="507"/>
      <c r="AE125" s="508"/>
      <c r="AF125" s="20"/>
    </row>
    <row r="126" spans="2:32" ht="15.75" customHeight="1" outlineLevel="1" thickBot="1" x14ac:dyDescent="0.25">
      <c r="B126" s="359"/>
      <c r="C126" s="86" t="s">
        <v>43</v>
      </c>
      <c r="D126" s="225"/>
      <c r="E126" s="230"/>
      <c r="F126" s="57"/>
      <c r="G126" s="229"/>
      <c r="H126" s="229"/>
      <c r="I126" s="230"/>
      <c r="J126" s="57"/>
      <c r="K126" s="230"/>
      <c r="L126" s="234"/>
      <c r="M126" s="270"/>
      <c r="N126" s="230"/>
      <c r="O126" s="57"/>
      <c r="P126" s="230"/>
      <c r="Q126" s="229"/>
      <c r="R126" s="230"/>
      <c r="S126" s="57"/>
      <c r="T126" s="230"/>
      <c r="U126" s="234"/>
      <c r="V126" s="61">
        <v>100</v>
      </c>
      <c r="W126" s="498">
        <f>V126-AA126</f>
        <v>86</v>
      </c>
      <c r="X126" s="300"/>
      <c r="Y126" s="301"/>
      <c r="Z126" s="95">
        <f>Z104</f>
        <v>9.9</v>
      </c>
      <c r="AA126" s="96">
        <f>'Contact-Player Info'!J16</f>
        <v>14</v>
      </c>
      <c r="AB126" s="379"/>
      <c r="AC126" s="364">
        <v>24</v>
      </c>
      <c r="AD126" s="365"/>
      <c r="AE126" s="366"/>
      <c r="AF126" s="20"/>
    </row>
    <row r="127" spans="2:32" ht="15.75" customHeight="1" outlineLevel="1" x14ac:dyDescent="0.2">
      <c r="B127" s="359"/>
      <c r="C127" s="532" t="s">
        <v>36</v>
      </c>
      <c r="D127" s="533"/>
      <c r="E127" s="534"/>
      <c r="F127" s="535"/>
      <c r="G127" s="536"/>
      <c r="H127" s="537"/>
      <c r="I127" s="535"/>
      <c r="J127" s="535"/>
      <c r="K127" s="535"/>
      <c r="L127" s="538"/>
      <c r="M127" s="539"/>
      <c r="N127" s="535"/>
      <c r="O127" s="535"/>
      <c r="P127" s="535"/>
      <c r="Q127" s="537"/>
      <c r="R127" s="535"/>
      <c r="S127" s="535"/>
      <c r="T127" s="535"/>
      <c r="U127" s="538"/>
      <c r="V127" s="540">
        <v>84</v>
      </c>
      <c r="W127" s="519">
        <f>V127-AA127</f>
        <v>78</v>
      </c>
      <c r="X127" s="371"/>
      <c r="Y127" s="372"/>
      <c r="Z127" s="541">
        <f>Z101</f>
        <v>3.9</v>
      </c>
      <c r="AA127" s="542">
        <f>'Contact-Player Info'!J9</f>
        <v>6</v>
      </c>
      <c r="AB127" s="379"/>
      <c r="AC127" s="556">
        <v>30</v>
      </c>
      <c r="AD127" s="557"/>
      <c r="AE127" s="558"/>
      <c r="AF127" s="20"/>
    </row>
    <row r="128" spans="2:32" ht="16.5" customHeight="1" outlineLevel="1" thickBot="1" x14ac:dyDescent="0.25">
      <c r="B128" s="360"/>
      <c r="C128" s="157" t="s">
        <v>38</v>
      </c>
      <c r="D128" s="543"/>
      <c r="E128" s="544"/>
      <c r="F128" s="545"/>
      <c r="G128" s="546"/>
      <c r="H128" s="547"/>
      <c r="I128" s="544"/>
      <c r="J128" s="545"/>
      <c r="K128" s="544"/>
      <c r="L128" s="548"/>
      <c r="M128" s="549"/>
      <c r="N128" s="545"/>
      <c r="O128" s="545"/>
      <c r="P128" s="545"/>
      <c r="Q128" s="547"/>
      <c r="R128" s="544"/>
      <c r="S128" s="545"/>
      <c r="T128" s="544"/>
      <c r="U128" s="548"/>
      <c r="V128" s="550">
        <v>98</v>
      </c>
      <c r="W128" s="551">
        <f>V128-AA128</f>
        <v>87</v>
      </c>
      <c r="X128" s="302"/>
      <c r="Y128" s="303"/>
      <c r="Z128" s="169">
        <f>Z110</f>
        <v>7.9</v>
      </c>
      <c r="AA128" s="170">
        <f>'Contact-Player Info'!J11</f>
        <v>11</v>
      </c>
      <c r="AB128" s="380"/>
      <c r="AC128" s="367">
        <v>23</v>
      </c>
      <c r="AD128" s="368"/>
      <c r="AE128" s="369"/>
      <c r="AF128" s="20"/>
    </row>
    <row r="129" spans="2:32" ht="15.75" customHeight="1" outlineLevel="1" thickBot="1" x14ac:dyDescent="0.25">
      <c r="B129" s="370" t="s">
        <v>126</v>
      </c>
      <c r="C129" s="71" t="s">
        <v>34</v>
      </c>
      <c r="D129" s="261"/>
      <c r="E129" s="259"/>
      <c r="F129" s="57"/>
      <c r="G129" s="58"/>
      <c r="H129" s="255"/>
      <c r="I129" s="259"/>
      <c r="J129" s="57"/>
      <c r="K129" s="259"/>
      <c r="L129" s="257"/>
      <c r="M129" s="267"/>
      <c r="N129" s="57"/>
      <c r="O129" s="57"/>
      <c r="P129" s="259"/>
      <c r="Q129" s="255"/>
      <c r="R129" s="259"/>
      <c r="S129" s="57"/>
      <c r="T129" s="259"/>
      <c r="U129" s="257"/>
      <c r="V129" s="55">
        <v>85</v>
      </c>
      <c r="W129" s="498">
        <f>V129-AA129</f>
        <v>73</v>
      </c>
      <c r="X129" s="567"/>
      <c r="Y129" s="568"/>
      <c r="Z129" s="85">
        <f>Z100</f>
        <v>8.4</v>
      </c>
      <c r="AA129" s="70">
        <f>'Contact-Player Info'!J8</f>
        <v>12</v>
      </c>
      <c r="AB129" s="378"/>
      <c r="AC129" s="509">
        <v>36</v>
      </c>
      <c r="AD129" s="510"/>
      <c r="AE129" s="511"/>
      <c r="AF129" s="20"/>
    </row>
    <row r="130" spans="2:32" ht="15.75" customHeight="1" outlineLevel="1" x14ac:dyDescent="0.2">
      <c r="B130" s="359"/>
      <c r="C130" s="175" t="s">
        <v>44</v>
      </c>
      <c r="D130" s="533"/>
      <c r="E130" s="535"/>
      <c r="F130" s="535"/>
      <c r="G130" s="536"/>
      <c r="H130" s="536"/>
      <c r="I130" s="535"/>
      <c r="J130" s="535"/>
      <c r="K130" s="535"/>
      <c r="L130" s="552"/>
      <c r="M130" s="553"/>
      <c r="N130" s="535"/>
      <c r="O130" s="535"/>
      <c r="P130" s="535"/>
      <c r="Q130" s="536"/>
      <c r="R130" s="535"/>
      <c r="S130" s="535"/>
      <c r="T130" s="535"/>
      <c r="U130" s="552"/>
      <c r="V130" s="540">
        <v>76</v>
      </c>
      <c r="W130" s="519">
        <f>V130-AA130</f>
        <v>76</v>
      </c>
      <c r="X130" s="371"/>
      <c r="Y130" s="372"/>
      <c r="Z130" s="554">
        <f>Z105</f>
        <v>-1.2</v>
      </c>
      <c r="AA130" s="555">
        <f>'Contact-Player Info'!J17</f>
        <v>0</v>
      </c>
      <c r="AB130" s="379"/>
      <c r="AC130" s="556">
        <v>34</v>
      </c>
      <c r="AD130" s="557"/>
      <c r="AE130" s="558"/>
      <c r="AF130" s="20"/>
    </row>
    <row r="131" spans="2:32" ht="15.75" customHeight="1" outlineLevel="1" thickBot="1" x14ac:dyDescent="0.25">
      <c r="B131" s="359"/>
      <c r="C131" s="71" t="s">
        <v>32</v>
      </c>
      <c r="D131" s="559"/>
      <c r="E131" s="560"/>
      <c r="F131" s="560"/>
      <c r="G131" s="561"/>
      <c r="H131" s="562"/>
      <c r="I131" s="560"/>
      <c r="J131" s="560"/>
      <c r="K131" s="560"/>
      <c r="L131" s="563"/>
      <c r="M131" s="564"/>
      <c r="N131" s="560"/>
      <c r="O131" s="560"/>
      <c r="P131" s="560"/>
      <c r="Q131" s="562"/>
      <c r="R131" s="560"/>
      <c r="S131" s="560"/>
      <c r="T131" s="560"/>
      <c r="U131" s="565"/>
      <c r="V131" s="40">
        <v>85</v>
      </c>
      <c r="W131" s="566">
        <f>V131-AA131</f>
        <v>81</v>
      </c>
      <c r="X131" s="371"/>
      <c r="Y131" s="372"/>
      <c r="Z131" s="569">
        <f>Z99</f>
        <v>1.9</v>
      </c>
      <c r="AA131" s="570">
        <f>'Contact-Player Info'!J5</f>
        <v>4</v>
      </c>
      <c r="AB131" s="379"/>
      <c r="AC131" s="364">
        <v>27</v>
      </c>
      <c r="AD131" s="365"/>
      <c r="AE131" s="366"/>
      <c r="AF131" s="20"/>
    </row>
    <row r="132" spans="2:32" ht="16.5" customHeight="1" outlineLevel="1" thickBot="1" x14ac:dyDescent="0.25">
      <c r="B132" s="360"/>
      <c r="C132" s="147" t="s">
        <v>39</v>
      </c>
      <c r="D132" s="253"/>
      <c r="E132" s="248"/>
      <c r="F132" s="139"/>
      <c r="G132" s="247"/>
      <c r="H132" s="247"/>
      <c r="I132" s="248"/>
      <c r="J132" s="248"/>
      <c r="K132" s="248"/>
      <c r="L132" s="251"/>
      <c r="M132" s="254"/>
      <c r="N132" s="248"/>
      <c r="O132" s="139"/>
      <c r="P132" s="248"/>
      <c r="Q132" s="247"/>
      <c r="R132" s="248"/>
      <c r="S132" s="139"/>
      <c r="T132" s="248"/>
      <c r="U132" s="251"/>
      <c r="V132" s="42">
        <v>92</v>
      </c>
      <c r="W132" s="498">
        <f>V132-AA132</f>
        <v>77</v>
      </c>
      <c r="X132" s="574"/>
      <c r="Y132" s="575"/>
      <c r="Z132" s="169">
        <f>Z102</f>
        <v>10.9</v>
      </c>
      <c r="AA132" s="170">
        <f>'Contact-Player Info'!J12</f>
        <v>15</v>
      </c>
      <c r="AB132" s="380"/>
      <c r="AC132" s="367">
        <v>30</v>
      </c>
      <c r="AD132" s="368"/>
      <c r="AE132" s="369"/>
      <c r="AF132" s="20"/>
    </row>
    <row r="133" spans="2:32" ht="15.75" customHeight="1" x14ac:dyDescent="0.2">
      <c r="B133" s="359" t="s">
        <v>127</v>
      </c>
      <c r="C133" s="531" t="s">
        <v>33</v>
      </c>
      <c r="D133" s="512"/>
      <c r="E133" s="513"/>
      <c r="F133" s="514"/>
      <c r="G133" s="282"/>
      <c r="H133" s="515"/>
      <c r="I133" s="514"/>
      <c r="J133" s="514"/>
      <c r="K133" s="514"/>
      <c r="L133" s="516"/>
      <c r="M133" s="517"/>
      <c r="N133" s="514"/>
      <c r="O133" s="514"/>
      <c r="P133" s="514"/>
      <c r="Q133" s="515"/>
      <c r="R133" s="514"/>
      <c r="S133" s="514"/>
      <c r="T133" s="513"/>
      <c r="U133" s="516"/>
      <c r="V133" s="518">
        <v>86</v>
      </c>
      <c r="W133" s="519">
        <f>V133-AA133</f>
        <v>78</v>
      </c>
      <c r="X133" s="567"/>
      <c r="Y133" s="568"/>
      <c r="Z133" s="520">
        <f>Z107</f>
        <v>5.0999999999999996</v>
      </c>
      <c r="AA133" s="521">
        <f>'Contact-Player Info'!J6</f>
        <v>8</v>
      </c>
      <c r="AB133" s="287"/>
      <c r="AC133" s="522">
        <v>30</v>
      </c>
      <c r="AD133" s="523"/>
      <c r="AE133" s="524"/>
      <c r="AF133" s="20"/>
    </row>
    <row r="134" spans="2:32" ht="15.75" customHeight="1" thickBot="1" x14ac:dyDescent="0.25">
      <c r="B134" s="359"/>
      <c r="C134" s="571" t="s">
        <v>35</v>
      </c>
      <c r="D134" s="572"/>
      <c r="E134" s="573"/>
      <c r="F134" s="560"/>
      <c r="G134" s="561"/>
      <c r="H134" s="562"/>
      <c r="I134" s="560"/>
      <c r="J134" s="560"/>
      <c r="K134" s="560"/>
      <c r="L134" s="563"/>
      <c r="M134" s="564"/>
      <c r="N134" s="560"/>
      <c r="O134" s="560"/>
      <c r="P134" s="560"/>
      <c r="Q134" s="562"/>
      <c r="R134" s="560"/>
      <c r="S134" s="560"/>
      <c r="T134" s="573"/>
      <c r="U134" s="563"/>
      <c r="V134" s="40">
        <v>92</v>
      </c>
      <c r="W134" s="566">
        <f>V134-AA134</f>
        <v>84</v>
      </c>
      <c r="X134" s="567"/>
      <c r="Y134" s="568"/>
      <c r="Z134" s="569">
        <f>Z108</f>
        <v>5.5</v>
      </c>
      <c r="AA134" s="570">
        <f>'Contact-Player Info'!J7</f>
        <v>8</v>
      </c>
      <c r="AB134" s="288"/>
      <c r="AC134" s="364">
        <v>25</v>
      </c>
      <c r="AD134" s="365"/>
      <c r="AE134" s="366"/>
    </row>
    <row r="135" spans="2:32" ht="15.75" customHeight="1" thickBot="1" x14ac:dyDescent="0.25">
      <c r="B135" s="359"/>
      <c r="C135" s="525" t="s">
        <v>41</v>
      </c>
      <c r="D135" s="225"/>
      <c r="E135" s="230"/>
      <c r="F135" s="57"/>
      <c r="G135" s="58"/>
      <c r="H135" s="229"/>
      <c r="I135" s="57"/>
      <c r="J135" s="57"/>
      <c r="K135" s="57"/>
      <c r="L135" s="234"/>
      <c r="M135" s="270"/>
      <c r="N135" s="57"/>
      <c r="O135" s="57"/>
      <c r="P135" s="57"/>
      <c r="Q135" s="229"/>
      <c r="R135" s="57"/>
      <c r="S135" s="57"/>
      <c r="T135" s="230"/>
      <c r="U135" s="234"/>
      <c r="V135" s="61">
        <v>86</v>
      </c>
      <c r="W135" s="498">
        <f>V135-AA135</f>
        <v>78</v>
      </c>
      <c r="X135" s="300"/>
      <c r="Y135" s="301"/>
      <c r="Z135" s="95">
        <f>Z111</f>
        <v>5.8</v>
      </c>
      <c r="AA135" s="96">
        <f>'Contact-Player Info'!J14</f>
        <v>8</v>
      </c>
      <c r="AB135" s="288"/>
      <c r="AC135" s="364">
        <v>30</v>
      </c>
      <c r="AD135" s="365"/>
      <c r="AE135" s="366"/>
    </row>
    <row r="136" spans="2:32" ht="16.5" customHeight="1" thickBot="1" x14ac:dyDescent="0.25">
      <c r="B136" s="360"/>
      <c r="C136" s="526" t="s">
        <v>40</v>
      </c>
      <c r="D136" s="226"/>
      <c r="E136" s="232"/>
      <c r="F136" s="139"/>
      <c r="G136" s="140"/>
      <c r="H136" s="231"/>
      <c r="I136" s="139"/>
      <c r="J136" s="139"/>
      <c r="K136" s="139"/>
      <c r="L136" s="235"/>
      <c r="M136" s="276"/>
      <c r="N136" s="139"/>
      <c r="O136" s="139"/>
      <c r="P136" s="139"/>
      <c r="Q136" s="231"/>
      <c r="R136" s="139"/>
      <c r="S136" s="139"/>
      <c r="T136" s="232"/>
      <c r="U136" s="235"/>
      <c r="V136" s="527">
        <v>82</v>
      </c>
      <c r="W136" s="528">
        <f>V136-AA136</f>
        <v>74</v>
      </c>
      <c r="X136" s="302"/>
      <c r="Y136" s="303"/>
      <c r="Z136" s="529">
        <f>Z103</f>
        <v>5.7</v>
      </c>
      <c r="AA136" s="530">
        <f>'Contact-Player Info'!J13</f>
        <v>8</v>
      </c>
      <c r="AB136" s="289"/>
      <c r="AC136" s="576">
        <v>34</v>
      </c>
      <c r="AD136" s="577"/>
      <c r="AE136" s="578"/>
    </row>
    <row r="137" spans="2:32" x14ac:dyDescent="0.2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E137" s="20"/>
    </row>
  </sheetData>
  <mergeCells count="267">
    <mergeCell ref="AB129:AB132"/>
    <mergeCell ref="AB125:AB128"/>
    <mergeCell ref="X131:Y131"/>
    <mergeCell ref="X38:Y38"/>
    <mergeCell ref="X39:Y39"/>
    <mergeCell ref="X40:Y40"/>
    <mergeCell ref="B57:B60"/>
    <mergeCell ref="B53:B56"/>
    <mergeCell ref="B107:B110"/>
    <mergeCell ref="B14:B17"/>
    <mergeCell ref="B103:B106"/>
    <mergeCell ref="B18:B21"/>
    <mergeCell ref="B37:B40"/>
    <mergeCell ref="B33:B36"/>
    <mergeCell ref="B29:B32"/>
    <mergeCell ref="B41:B44"/>
    <mergeCell ref="B26:B28"/>
    <mergeCell ref="B61:B64"/>
    <mergeCell ref="B77:B80"/>
    <mergeCell ref="X64:Y64"/>
    <mergeCell ref="X65:Y65"/>
    <mergeCell ref="X66:Y66"/>
    <mergeCell ref="X98:Y98"/>
    <mergeCell ref="X97:Y97"/>
    <mergeCell ref="X75:Y75"/>
    <mergeCell ref="X76:Y76"/>
    <mergeCell ref="B85:B88"/>
    <mergeCell ref="AC55:AC56"/>
    <mergeCell ref="AD55:AE56"/>
    <mergeCell ref="AD52:AE52"/>
    <mergeCell ref="AD33:AE33"/>
    <mergeCell ref="X3:Y3"/>
    <mergeCell ref="Z50:AE51"/>
    <mergeCell ref="X50:Y50"/>
    <mergeCell ref="AB37:AB40"/>
    <mergeCell ref="AB10:AB13"/>
    <mergeCell ref="X51:Y51"/>
    <mergeCell ref="X52:Y52"/>
    <mergeCell ref="X6:Y9"/>
    <mergeCell ref="AB29:AB32"/>
    <mergeCell ref="AB41:AB44"/>
    <mergeCell ref="X41:Y41"/>
    <mergeCell ref="X42:Y42"/>
    <mergeCell ref="X43:Y43"/>
    <mergeCell ref="X44:Y44"/>
    <mergeCell ref="X36:Y36"/>
    <mergeCell ref="X29:Y29"/>
    <mergeCell ref="X30:Y30"/>
    <mergeCell ref="X31:Y31"/>
    <mergeCell ref="X32:Y32"/>
    <mergeCell ref="X37:Y37"/>
    <mergeCell ref="X33:Y33"/>
    <mergeCell ref="X34:Y34"/>
    <mergeCell ref="X35:Y35"/>
    <mergeCell ref="AC14:AC17"/>
    <mergeCell ref="B3:U3"/>
    <mergeCell ref="X26:Y26"/>
    <mergeCell ref="AC18:AC21"/>
    <mergeCell ref="AC10:AC13"/>
    <mergeCell ref="AC6:AC9"/>
    <mergeCell ref="Z26:AE27"/>
    <mergeCell ref="X27:Y27"/>
    <mergeCell ref="X28:Y28"/>
    <mergeCell ref="C26:U26"/>
    <mergeCell ref="AD6:AE9"/>
    <mergeCell ref="AD14:AE17"/>
    <mergeCell ref="X14:Y17"/>
    <mergeCell ref="X5:Y5"/>
    <mergeCell ref="AD5:AE5"/>
    <mergeCell ref="X18:Y21"/>
    <mergeCell ref="AB18:AB21"/>
    <mergeCell ref="B25:AE25"/>
    <mergeCell ref="AB6:AB9"/>
    <mergeCell ref="AB33:AB36"/>
    <mergeCell ref="B4:B5"/>
    <mergeCell ref="B6:B9"/>
    <mergeCell ref="B10:B13"/>
    <mergeCell ref="Z3:AE4"/>
    <mergeCell ref="AD44:AE44"/>
    <mergeCell ref="AD29:AE29"/>
    <mergeCell ref="AD30:AE30"/>
    <mergeCell ref="AD31:AE31"/>
    <mergeCell ref="AD32:AE32"/>
    <mergeCell ref="X4:Y4"/>
    <mergeCell ref="AD41:AE41"/>
    <mergeCell ref="AD42:AE42"/>
    <mergeCell ref="AD34:AE34"/>
    <mergeCell ref="AD43:AE43"/>
    <mergeCell ref="AD40:AE40"/>
    <mergeCell ref="AD39:AE39"/>
    <mergeCell ref="AD38:AE38"/>
    <mergeCell ref="AD37:AE37"/>
    <mergeCell ref="AD36:AE36"/>
    <mergeCell ref="AD35:AE35"/>
    <mergeCell ref="AD28:AE28"/>
    <mergeCell ref="AD18:AE21"/>
    <mergeCell ref="X10:Y13"/>
    <mergeCell ref="AB14:AB17"/>
    <mergeCell ref="AD10:AE13"/>
    <mergeCell ref="AB53:AB56"/>
    <mergeCell ref="AC53:AC54"/>
    <mergeCell ref="AD53:AE54"/>
    <mergeCell ref="B65:B68"/>
    <mergeCell ref="AB65:AB68"/>
    <mergeCell ref="AC65:AC66"/>
    <mergeCell ref="AD65:AE66"/>
    <mergeCell ref="AC67:AC68"/>
    <mergeCell ref="AD67:AE68"/>
    <mergeCell ref="X53:Y53"/>
    <mergeCell ref="X54:Y54"/>
    <mergeCell ref="X55:Y55"/>
    <mergeCell ref="X56:Y56"/>
    <mergeCell ref="X57:Y57"/>
    <mergeCell ref="X58:Y58"/>
    <mergeCell ref="X59:Y59"/>
    <mergeCell ref="X60:Y60"/>
    <mergeCell ref="X61:Y61"/>
    <mergeCell ref="X62:Y62"/>
    <mergeCell ref="X63:Y63"/>
    <mergeCell ref="AD59:AE60"/>
    <mergeCell ref="AB57:AB60"/>
    <mergeCell ref="AC57:AC58"/>
    <mergeCell ref="AD57:AE58"/>
    <mergeCell ref="AC99:AC100"/>
    <mergeCell ref="AD99:AE100"/>
    <mergeCell ref="AB111:AB114"/>
    <mergeCell ref="AC111:AC112"/>
    <mergeCell ref="AD111:AE112"/>
    <mergeCell ref="AC113:AC114"/>
    <mergeCell ref="AD113:AE114"/>
    <mergeCell ref="AD109:AE110"/>
    <mergeCell ref="AB103:AB106"/>
    <mergeCell ref="AC107:AC108"/>
    <mergeCell ref="AD107:AE108"/>
    <mergeCell ref="AC109:AC110"/>
    <mergeCell ref="AB99:AB102"/>
    <mergeCell ref="AC59:AC60"/>
    <mergeCell ref="AC79:AC80"/>
    <mergeCell ref="AD79:AE80"/>
    <mergeCell ref="AB81:AB84"/>
    <mergeCell ref="AC120:AE120"/>
    <mergeCell ref="AB89:AB92"/>
    <mergeCell ref="AC61:AC62"/>
    <mergeCell ref="AD61:AE62"/>
    <mergeCell ref="X96:Y96"/>
    <mergeCell ref="AC85:AC86"/>
    <mergeCell ref="X118:Y118"/>
    <mergeCell ref="Z118:AE119"/>
    <mergeCell ref="X119:Y119"/>
    <mergeCell ref="X120:Y120"/>
    <mergeCell ref="AB85:AB88"/>
    <mergeCell ref="AD85:AE86"/>
    <mergeCell ref="AC87:AC88"/>
    <mergeCell ref="AD87:AE88"/>
    <mergeCell ref="AB77:AB80"/>
    <mergeCell ref="AC77:AC78"/>
    <mergeCell ref="AD76:AE76"/>
    <mergeCell ref="Z74:AE75"/>
    <mergeCell ref="AB61:AB64"/>
    <mergeCell ref="AD98:AE98"/>
    <mergeCell ref="B133:B136"/>
    <mergeCell ref="B121:B124"/>
    <mergeCell ref="AB121:AB124"/>
    <mergeCell ref="AC134:AE134"/>
    <mergeCell ref="AC125:AE125"/>
    <mergeCell ref="AC126:AE126"/>
    <mergeCell ref="AC127:AE127"/>
    <mergeCell ref="AC130:AE130"/>
    <mergeCell ref="AC123:AE123"/>
    <mergeCell ref="AC124:AE124"/>
    <mergeCell ref="AC131:AE131"/>
    <mergeCell ref="AC121:AE121"/>
    <mergeCell ref="AC135:AE135"/>
    <mergeCell ref="AC128:AE128"/>
    <mergeCell ref="AC133:AE133"/>
    <mergeCell ref="AC122:AE122"/>
    <mergeCell ref="AC136:AE136"/>
    <mergeCell ref="AC132:AE132"/>
    <mergeCell ref="AC129:AE129"/>
    <mergeCell ref="B125:B128"/>
    <mergeCell ref="B129:B132"/>
    <mergeCell ref="X132:Y132"/>
    <mergeCell ref="X130:Y130"/>
    <mergeCell ref="B2:AE2"/>
    <mergeCell ref="B49:AE49"/>
    <mergeCell ref="B73:AE73"/>
    <mergeCell ref="B95:AE95"/>
    <mergeCell ref="B117:AE117"/>
    <mergeCell ref="AC89:AC90"/>
    <mergeCell ref="AD89:AE90"/>
    <mergeCell ref="AC91:AC92"/>
    <mergeCell ref="AD91:AE92"/>
    <mergeCell ref="AC81:AC82"/>
    <mergeCell ref="AD81:AE82"/>
    <mergeCell ref="AC83:AC84"/>
    <mergeCell ref="AD83:AE84"/>
    <mergeCell ref="AC101:AC102"/>
    <mergeCell ref="AD101:AE102"/>
    <mergeCell ref="AC103:AC104"/>
    <mergeCell ref="AD103:AE104"/>
    <mergeCell ref="AC105:AC106"/>
    <mergeCell ref="AD105:AE106"/>
    <mergeCell ref="AB107:AB110"/>
    <mergeCell ref="AC63:AC64"/>
    <mergeCell ref="AD63:AE64"/>
    <mergeCell ref="Z96:AE97"/>
    <mergeCell ref="AD77:AE78"/>
    <mergeCell ref="B99:B102"/>
    <mergeCell ref="B111:B114"/>
    <mergeCell ref="B81:B84"/>
    <mergeCell ref="B89:B92"/>
    <mergeCell ref="X67:Y67"/>
    <mergeCell ref="X68:Y68"/>
    <mergeCell ref="X99:Y99"/>
    <mergeCell ref="X100:Y100"/>
    <mergeCell ref="X101:Y101"/>
    <mergeCell ref="X102:Y102"/>
    <mergeCell ref="X103:Y103"/>
    <mergeCell ref="X104:Y104"/>
    <mergeCell ref="X105:Y105"/>
    <mergeCell ref="X74:Y74"/>
    <mergeCell ref="X106:Y106"/>
    <mergeCell ref="X107:Y107"/>
    <mergeCell ref="X108:Y108"/>
    <mergeCell ref="X109:Y109"/>
    <mergeCell ref="X110:Y110"/>
    <mergeCell ref="X111:Y111"/>
    <mergeCell ref="X112:Y112"/>
    <mergeCell ref="X113:Y113"/>
    <mergeCell ref="X114:Y114"/>
    <mergeCell ref="X88:Y88"/>
    <mergeCell ref="X92:Y92"/>
    <mergeCell ref="X134:Y134"/>
    <mergeCell ref="X125:Y125"/>
    <mergeCell ref="X77:Y77"/>
    <mergeCell ref="X78:Y78"/>
    <mergeCell ref="X79:Y79"/>
    <mergeCell ref="X80:Y80"/>
    <mergeCell ref="X81:Y81"/>
    <mergeCell ref="X82:Y82"/>
    <mergeCell ref="X83:Y83"/>
    <mergeCell ref="X84:Y84"/>
    <mergeCell ref="X85:Y85"/>
    <mergeCell ref="X123:Y123"/>
    <mergeCell ref="X124:Y124"/>
    <mergeCell ref="C50:U50"/>
    <mergeCell ref="B50:B52"/>
    <mergeCell ref="C74:U74"/>
    <mergeCell ref="B74:B76"/>
    <mergeCell ref="C96:U96"/>
    <mergeCell ref="B96:B98"/>
    <mergeCell ref="C118:U118"/>
    <mergeCell ref="B118:B120"/>
    <mergeCell ref="X126:Y126"/>
    <mergeCell ref="X127:Y127"/>
    <mergeCell ref="X129:Y129"/>
    <mergeCell ref="X121:Y121"/>
    <mergeCell ref="X135:Y135"/>
    <mergeCell ref="X128:Y128"/>
    <mergeCell ref="X133:Y133"/>
    <mergeCell ref="X122:Y122"/>
    <mergeCell ref="X136:Y136"/>
    <mergeCell ref="X86:Y86"/>
    <mergeCell ref="X87:Y87"/>
    <mergeCell ref="X89:Y89"/>
    <mergeCell ref="X90:Y90"/>
    <mergeCell ref="X91:Y91"/>
  </mergeCells>
  <printOptions horizontalCentered="1" verticalCentered="1"/>
  <pageMargins left="0" right="0" top="0.5" bottom="0.5" header="0.3" footer="0.3"/>
  <pageSetup scale="56" fitToHeight="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1"/>
  <sheetViews>
    <sheetView showGridLines="0" zoomScale="90" zoomScaleNormal="90" workbookViewId="0">
      <selection activeCell="L1" sqref="L1:R1048576"/>
    </sheetView>
  </sheetViews>
  <sheetFormatPr defaultRowHeight="15" x14ac:dyDescent="0.25"/>
  <cols>
    <col min="1" max="1" width="18.28515625" customWidth="1"/>
    <col min="2" max="2" width="6.140625" customWidth="1"/>
    <col min="3" max="3" width="25.85546875" customWidth="1"/>
    <col min="4" max="4" width="14.5703125" customWidth="1"/>
    <col min="5" max="5" width="15.7109375" bestFit="1" customWidth="1"/>
    <col min="6" max="6" width="17.28515625" bestFit="1" customWidth="1"/>
    <col min="7" max="7" width="16.28515625" bestFit="1" customWidth="1"/>
    <col min="8" max="8" width="15.7109375" bestFit="1" customWidth="1"/>
    <col min="9" max="10" width="18.85546875" bestFit="1" customWidth="1"/>
    <col min="11" max="12" width="17" bestFit="1" customWidth="1"/>
    <col min="13" max="13" width="18" bestFit="1" customWidth="1"/>
    <col min="14" max="14" width="18.42578125" bestFit="1" customWidth="1"/>
    <col min="15" max="15" width="18.85546875" bestFit="1" customWidth="1"/>
    <col min="16" max="16" width="14.28515625" customWidth="1"/>
    <col min="17" max="17" width="13.28515625" customWidth="1"/>
    <col min="18" max="18" width="15.140625" customWidth="1"/>
  </cols>
  <sheetData>
    <row r="2" spans="1:13" ht="29.25" customHeight="1" x14ac:dyDescent="0.25">
      <c r="A2" s="494" t="s">
        <v>1</v>
      </c>
      <c r="B2" s="494" t="s">
        <v>128</v>
      </c>
      <c r="C2" s="494" t="s">
        <v>14</v>
      </c>
      <c r="D2" s="493" t="s">
        <v>129</v>
      </c>
      <c r="E2" s="35" t="s">
        <v>130</v>
      </c>
      <c r="F2" s="64" t="s">
        <v>93</v>
      </c>
      <c r="G2" s="35" t="s">
        <v>102</v>
      </c>
      <c r="H2" s="65" t="s">
        <v>110</v>
      </c>
      <c r="I2" s="35" t="s">
        <v>115</v>
      </c>
      <c r="J2" s="35" t="s">
        <v>122</v>
      </c>
      <c r="K2" s="35" t="s">
        <v>131</v>
      </c>
    </row>
    <row r="3" spans="1:13" x14ac:dyDescent="0.25">
      <c r="A3" s="494"/>
      <c r="B3" s="494"/>
      <c r="C3" s="494"/>
      <c r="D3" s="493"/>
      <c r="E3" s="37">
        <v>0</v>
      </c>
      <c r="F3" s="36">
        <v>0</v>
      </c>
      <c r="G3" s="37">
        <v>-2</v>
      </c>
      <c r="H3" s="38">
        <v>1</v>
      </c>
      <c r="I3" s="37">
        <v>-1</v>
      </c>
      <c r="J3" s="37">
        <v>1</v>
      </c>
      <c r="K3" s="37" t="s">
        <v>132</v>
      </c>
    </row>
    <row r="4" spans="1:13" ht="15.75" thickBot="1" x14ac:dyDescent="0.3">
      <c r="A4" s="495"/>
      <c r="B4" s="494"/>
      <c r="C4" s="494"/>
      <c r="D4" s="493"/>
      <c r="E4" s="160" t="s">
        <v>133</v>
      </c>
      <c r="F4" s="143" t="s">
        <v>134</v>
      </c>
      <c r="G4" s="144" t="s">
        <v>135</v>
      </c>
      <c r="H4" s="168" t="s">
        <v>136</v>
      </c>
      <c r="I4" s="211" t="s">
        <v>137</v>
      </c>
      <c r="J4" s="220" t="s">
        <v>138</v>
      </c>
      <c r="K4" s="39" t="s">
        <v>139</v>
      </c>
    </row>
    <row r="5" spans="1:13" x14ac:dyDescent="0.25">
      <c r="A5" s="490" t="s">
        <v>140</v>
      </c>
      <c r="B5" s="222" t="s">
        <v>141</v>
      </c>
      <c r="C5" s="223" t="s">
        <v>142</v>
      </c>
      <c r="D5" s="212">
        <v>1.9</v>
      </c>
      <c r="E5" s="77">
        <v>3</v>
      </c>
      <c r="F5" s="24">
        <v>2</v>
      </c>
      <c r="G5" s="24">
        <v>4</v>
      </c>
      <c r="H5" s="24">
        <v>4</v>
      </c>
      <c r="I5" s="24">
        <v>3</v>
      </c>
      <c r="J5" s="24">
        <v>4</v>
      </c>
      <c r="K5" s="24" t="s">
        <v>142</v>
      </c>
      <c r="L5" s="28"/>
    </row>
    <row r="6" spans="1:13" x14ac:dyDescent="0.25">
      <c r="A6" s="491"/>
      <c r="B6" s="222" t="s">
        <v>143</v>
      </c>
      <c r="C6" s="223" t="s">
        <v>144</v>
      </c>
      <c r="D6" s="212">
        <v>5.0999999999999996</v>
      </c>
      <c r="E6" s="77">
        <v>7</v>
      </c>
      <c r="F6" s="24">
        <v>5</v>
      </c>
      <c r="G6" s="24">
        <v>7</v>
      </c>
      <c r="H6" s="24">
        <v>8</v>
      </c>
      <c r="I6" s="24">
        <v>7</v>
      </c>
      <c r="J6" s="24">
        <v>8</v>
      </c>
      <c r="K6" s="24" t="s">
        <v>145</v>
      </c>
      <c r="L6" s="28"/>
    </row>
    <row r="7" spans="1:13" x14ac:dyDescent="0.25">
      <c r="A7" s="491"/>
      <c r="B7" s="222" t="s">
        <v>146</v>
      </c>
      <c r="C7" s="223" t="s">
        <v>147</v>
      </c>
      <c r="D7" s="212">
        <v>5.5</v>
      </c>
      <c r="E7" s="77">
        <v>7</v>
      </c>
      <c r="F7" s="24">
        <v>6</v>
      </c>
      <c r="G7" s="24">
        <v>8</v>
      </c>
      <c r="H7" s="24">
        <v>9</v>
      </c>
      <c r="I7" s="24">
        <v>8</v>
      </c>
      <c r="J7" s="24">
        <v>8</v>
      </c>
      <c r="K7" s="24" t="s">
        <v>147</v>
      </c>
      <c r="L7" s="28"/>
    </row>
    <row r="8" spans="1:13" ht="15.75" thickBot="1" x14ac:dyDescent="0.3">
      <c r="A8" s="491"/>
      <c r="B8" s="222" t="s">
        <v>148</v>
      </c>
      <c r="C8" s="223" t="s">
        <v>149</v>
      </c>
      <c r="D8" s="212">
        <v>8.4</v>
      </c>
      <c r="E8" s="77">
        <v>11</v>
      </c>
      <c r="F8" s="24">
        <v>8</v>
      </c>
      <c r="G8" s="24">
        <v>11</v>
      </c>
      <c r="H8" s="24">
        <v>13</v>
      </c>
      <c r="I8" s="24">
        <v>11</v>
      </c>
      <c r="J8" s="24">
        <v>12</v>
      </c>
      <c r="K8" s="24" t="s">
        <v>150</v>
      </c>
      <c r="L8" s="28"/>
    </row>
    <row r="9" spans="1:13" x14ac:dyDescent="0.25">
      <c r="A9" s="490" t="s">
        <v>151</v>
      </c>
      <c r="B9" s="161" t="s">
        <v>141</v>
      </c>
      <c r="C9" s="162" t="s">
        <v>152</v>
      </c>
      <c r="D9" s="213">
        <v>3.9</v>
      </c>
      <c r="E9" s="78">
        <v>5</v>
      </c>
      <c r="F9" s="25">
        <v>4</v>
      </c>
      <c r="G9" s="25">
        <v>6</v>
      </c>
      <c r="H9" s="25">
        <v>7</v>
      </c>
      <c r="I9" s="25">
        <v>6</v>
      </c>
      <c r="J9" s="25">
        <v>6</v>
      </c>
      <c r="K9" s="25" t="s">
        <v>152</v>
      </c>
      <c r="L9" s="27"/>
    </row>
    <row r="10" spans="1:13" x14ac:dyDescent="0.25">
      <c r="A10" s="491"/>
      <c r="B10" s="164" t="s">
        <v>143</v>
      </c>
      <c r="C10" s="165" t="s">
        <v>153</v>
      </c>
      <c r="D10" s="213">
        <v>4.7</v>
      </c>
      <c r="E10" s="78">
        <v>6</v>
      </c>
      <c r="F10" s="25">
        <v>5</v>
      </c>
      <c r="G10" s="25">
        <v>7</v>
      </c>
      <c r="H10" s="25">
        <v>8</v>
      </c>
      <c r="I10" s="25">
        <v>7</v>
      </c>
      <c r="J10" s="25">
        <v>7</v>
      </c>
      <c r="K10" s="23" t="s">
        <v>153</v>
      </c>
      <c r="L10" s="27"/>
    </row>
    <row r="11" spans="1:13" x14ac:dyDescent="0.25">
      <c r="A11" s="491"/>
      <c r="B11" s="164" t="s">
        <v>146</v>
      </c>
      <c r="C11" s="163" t="s">
        <v>154</v>
      </c>
      <c r="D11" s="214">
        <v>7.9</v>
      </c>
      <c r="E11" s="78">
        <v>10</v>
      </c>
      <c r="F11" s="25">
        <v>8</v>
      </c>
      <c r="G11" s="25">
        <v>10</v>
      </c>
      <c r="H11" s="25">
        <v>12</v>
      </c>
      <c r="I11" s="25">
        <v>10</v>
      </c>
      <c r="J11" s="25">
        <v>11</v>
      </c>
      <c r="K11" s="23" t="s">
        <v>154</v>
      </c>
      <c r="L11" s="27"/>
    </row>
    <row r="12" spans="1:13" ht="15.75" thickBot="1" x14ac:dyDescent="0.3">
      <c r="A12" s="491"/>
      <c r="B12" s="166" t="s">
        <v>148</v>
      </c>
      <c r="C12" s="167" t="s">
        <v>155</v>
      </c>
      <c r="D12" s="215">
        <v>10.9</v>
      </c>
      <c r="E12" s="78">
        <v>14</v>
      </c>
      <c r="F12" s="25">
        <v>11</v>
      </c>
      <c r="G12" s="25">
        <v>14</v>
      </c>
      <c r="H12" s="25">
        <v>16</v>
      </c>
      <c r="I12" s="25">
        <v>14</v>
      </c>
      <c r="J12" s="25">
        <v>15</v>
      </c>
      <c r="K12" s="26" t="s">
        <v>155</v>
      </c>
      <c r="L12" s="27"/>
    </row>
    <row r="13" spans="1:13" x14ac:dyDescent="0.25">
      <c r="A13" s="490" t="s">
        <v>156</v>
      </c>
      <c r="B13" s="112" t="s">
        <v>141</v>
      </c>
      <c r="C13" s="24" t="s">
        <v>157</v>
      </c>
      <c r="D13" s="216">
        <v>5.7</v>
      </c>
      <c r="E13" s="77">
        <v>8</v>
      </c>
      <c r="F13" s="24">
        <v>6</v>
      </c>
      <c r="G13" s="24">
        <v>8</v>
      </c>
      <c r="H13" s="24">
        <v>9</v>
      </c>
      <c r="I13" s="24">
        <v>8</v>
      </c>
      <c r="J13" s="24">
        <v>8</v>
      </c>
      <c r="K13" s="24" t="s">
        <v>158</v>
      </c>
      <c r="L13" s="28"/>
    </row>
    <row r="14" spans="1:13" x14ac:dyDescent="0.25">
      <c r="A14" s="491"/>
      <c r="B14" s="112" t="s">
        <v>143</v>
      </c>
      <c r="C14" s="24" t="s">
        <v>159</v>
      </c>
      <c r="D14" s="212">
        <v>5.8</v>
      </c>
      <c r="E14" s="77">
        <v>8</v>
      </c>
      <c r="F14" s="24">
        <v>6</v>
      </c>
      <c r="G14" s="24">
        <v>8</v>
      </c>
      <c r="H14" s="24">
        <v>9</v>
      </c>
      <c r="I14" s="24">
        <v>8</v>
      </c>
      <c r="J14" s="24">
        <v>8</v>
      </c>
      <c r="K14" s="24" t="s">
        <v>159</v>
      </c>
      <c r="L14" s="28"/>
    </row>
    <row r="15" spans="1:13" x14ac:dyDescent="0.25">
      <c r="A15" s="491"/>
      <c r="B15" s="112" t="s">
        <v>146</v>
      </c>
      <c r="C15" s="24" t="s">
        <v>160</v>
      </c>
      <c r="D15" s="212">
        <v>9.1999999999999993</v>
      </c>
      <c r="E15" s="77">
        <v>12</v>
      </c>
      <c r="F15" s="24">
        <v>9</v>
      </c>
      <c r="G15" s="24">
        <v>12</v>
      </c>
      <c r="H15" s="24">
        <v>14</v>
      </c>
      <c r="I15" s="24">
        <v>12</v>
      </c>
      <c r="J15" s="24">
        <v>13</v>
      </c>
      <c r="K15" s="24" t="s">
        <v>160</v>
      </c>
      <c r="L15" s="28"/>
    </row>
    <row r="16" spans="1:13" ht="15.75" thickBot="1" x14ac:dyDescent="0.3">
      <c r="A16" s="492"/>
      <c r="B16" s="112" t="s">
        <v>148</v>
      </c>
      <c r="C16" s="24" t="s">
        <v>161</v>
      </c>
      <c r="D16" s="216">
        <v>9.9</v>
      </c>
      <c r="E16" s="77">
        <v>12</v>
      </c>
      <c r="F16" s="24">
        <v>10</v>
      </c>
      <c r="G16" s="24">
        <v>13</v>
      </c>
      <c r="H16" s="24">
        <v>14</v>
      </c>
      <c r="I16" s="24">
        <v>13</v>
      </c>
      <c r="J16" s="24">
        <v>14</v>
      </c>
      <c r="K16" s="24" t="s">
        <v>161</v>
      </c>
      <c r="L16" s="27"/>
      <c r="M16" s="27"/>
    </row>
    <row r="17" spans="1:12" x14ac:dyDescent="0.25">
      <c r="A17" s="490" t="s">
        <v>162</v>
      </c>
      <c r="B17" s="221" t="s">
        <v>141</v>
      </c>
      <c r="C17" s="26" t="s">
        <v>163</v>
      </c>
      <c r="D17" s="217">
        <v>-1.2</v>
      </c>
      <c r="E17" s="78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3" t="s">
        <v>163</v>
      </c>
      <c r="L17" s="28"/>
    </row>
    <row r="18" spans="1:12" x14ac:dyDescent="0.25">
      <c r="A18" s="491"/>
      <c r="B18" s="221" t="s">
        <v>143</v>
      </c>
      <c r="C18" s="26" t="s">
        <v>164</v>
      </c>
      <c r="D18" s="218">
        <v>7.6</v>
      </c>
      <c r="E18" s="78">
        <v>10</v>
      </c>
      <c r="F18" s="25">
        <v>8</v>
      </c>
      <c r="G18" s="25">
        <v>10</v>
      </c>
      <c r="H18" s="25">
        <v>11</v>
      </c>
      <c r="I18" s="25">
        <v>10</v>
      </c>
      <c r="J18" s="25">
        <v>11</v>
      </c>
      <c r="K18" s="23" t="s">
        <v>164</v>
      </c>
      <c r="L18" s="28"/>
    </row>
    <row r="19" spans="1:12" x14ac:dyDescent="0.25">
      <c r="A19" s="491"/>
      <c r="B19" s="221" t="s">
        <v>146</v>
      </c>
      <c r="C19" s="26" t="s">
        <v>165</v>
      </c>
      <c r="D19" s="219">
        <v>9.1</v>
      </c>
      <c r="E19" s="78">
        <v>11</v>
      </c>
      <c r="F19" s="25">
        <v>9</v>
      </c>
      <c r="G19" s="25">
        <v>12</v>
      </c>
      <c r="H19" s="25">
        <v>13</v>
      </c>
      <c r="I19" s="25">
        <v>12</v>
      </c>
      <c r="J19" s="25">
        <v>13</v>
      </c>
      <c r="K19" s="23" t="s">
        <v>165</v>
      </c>
      <c r="L19" s="28"/>
    </row>
    <row r="20" spans="1:12" ht="15.75" thickBot="1" x14ac:dyDescent="0.3">
      <c r="A20" s="492"/>
      <c r="B20" s="221" t="s">
        <v>148</v>
      </c>
      <c r="C20" s="26" t="s">
        <v>166</v>
      </c>
      <c r="D20" s="219">
        <v>12.2</v>
      </c>
      <c r="E20" s="78">
        <v>15</v>
      </c>
      <c r="F20" s="25">
        <v>12</v>
      </c>
      <c r="G20" s="25">
        <v>16</v>
      </c>
      <c r="H20" s="25">
        <v>17</v>
      </c>
      <c r="I20" s="25">
        <v>15</v>
      </c>
      <c r="J20" s="25">
        <v>16</v>
      </c>
      <c r="K20" s="23" t="s">
        <v>166</v>
      </c>
      <c r="L20" s="28"/>
    </row>
    <row r="21" spans="1:12" x14ac:dyDescent="0.25">
      <c r="B21" s="80"/>
    </row>
  </sheetData>
  <mergeCells count="8">
    <mergeCell ref="A17:A20"/>
    <mergeCell ref="D2:D4"/>
    <mergeCell ref="A2:A4"/>
    <mergeCell ref="B2:B4"/>
    <mergeCell ref="C2:C4"/>
    <mergeCell ref="A5:A8"/>
    <mergeCell ref="A9:A12"/>
    <mergeCell ref="A13:A16"/>
  </mergeCells>
  <pageMargins left="0.2" right="0.2" top="0.75" bottom="0.75" header="0.3" footer="0.3"/>
  <pageSetup scale="4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zoomScale="70" zoomScaleNormal="70" workbookViewId="0">
      <selection activeCell="E6" sqref="E6"/>
    </sheetView>
  </sheetViews>
  <sheetFormatPr defaultRowHeight="15" x14ac:dyDescent="0.25"/>
  <cols>
    <col min="1" max="1" width="18.5703125" bestFit="1" customWidth="1"/>
    <col min="2" max="2" width="21.7109375" bestFit="1" customWidth="1"/>
    <col min="3" max="3" width="13.42578125" bestFit="1" customWidth="1"/>
    <col min="4" max="4" width="14.42578125" bestFit="1" customWidth="1"/>
    <col min="5" max="5" width="18.140625" bestFit="1" customWidth="1"/>
    <col min="6" max="6" width="17.42578125" bestFit="1" customWidth="1"/>
    <col min="7" max="7" width="14" bestFit="1" customWidth="1"/>
    <col min="8" max="8" width="19.140625" bestFit="1" customWidth="1"/>
    <col min="9" max="9" width="17.42578125" bestFit="1" customWidth="1"/>
    <col min="10" max="10" width="15.7109375" bestFit="1" customWidth="1"/>
    <col min="11" max="11" width="13.85546875" bestFit="1" customWidth="1"/>
    <col min="12" max="12" width="12.85546875" bestFit="1" customWidth="1"/>
    <col min="13" max="13" width="20.28515625" bestFit="1" customWidth="1"/>
    <col min="14" max="14" width="15" bestFit="1" customWidth="1"/>
  </cols>
  <sheetData>
    <row r="1" spans="1:14" x14ac:dyDescent="0.25">
      <c r="A1" s="8" t="s">
        <v>167</v>
      </c>
      <c r="B1" t="s">
        <v>168</v>
      </c>
    </row>
    <row r="3" spans="1:14" x14ac:dyDescent="0.25">
      <c r="A3" s="8" t="s">
        <v>169</v>
      </c>
      <c r="B3" s="8" t="s">
        <v>170</v>
      </c>
    </row>
    <row r="4" spans="1:14" x14ac:dyDescent="0.25">
      <c r="A4" s="8" t="s">
        <v>171</v>
      </c>
      <c r="B4" t="s">
        <v>172</v>
      </c>
      <c r="C4" t="s">
        <v>42</v>
      </c>
      <c r="D4" t="s">
        <v>173</v>
      </c>
      <c r="E4" t="s">
        <v>38</v>
      </c>
      <c r="F4" t="s">
        <v>174</v>
      </c>
      <c r="G4" t="s">
        <v>175</v>
      </c>
      <c r="H4" t="s">
        <v>39</v>
      </c>
      <c r="I4" t="s">
        <v>46</v>
      </c>
      <c r="J4" t="s">
        <v>40</v>
      </c>
      <c r="K4" t="s">
        <v>43</v>
      </c>
      <c r="L4" t="s">
        <v>41</v>
      </c>
      <c r="M4" t="s">
        <v>47</v>
      </c>
      <c r="N4" t="s">
        <v>176</v>
      </c>
    </row>
    <row r="5" spans="1:14" x14ac:dyDescent="0.25">
      <c r="A5" s="9" t="s">
        <v>177</v>
      </c>
      <c r="B5" t="e">
        <v>#N/A</v>
      </c>
      <c r="F5" t="e">
        <v>#N/A</v>
      </c>
      <c r="N5" t="e">
        <v>#N/A</v>
      </c>
    </row>
    <row r="6" spans="1:14" x14ac:dyDescent="0.25">
      <c r="A6" s="9" t="s">
        <v>178</v>
      </c>
      <c r="C6" t="e">
        <v>#REF!</v>
      </c>
      <c r="J6" t="e">
        <v>#REF!</v>
      </c>
      <c r="K6" t="e">
        <v>#REF!</v>
      </c>
      <c r="L6" t="e">
        <v>#REF!</v>
      </c>
      <c r="N6" t="e">
        <v>#REF!</v>
      </c>
    </row>
    <row r="7" spans="1:14" x14ac:dyDescent="0.25">
      <c r="A7" s="9" t="s">
        <v>179</v>
      </c>
      <c r="D7" t="e">
        <v>#N/A</v>
      </c>
      <c r="G7" t="e">
        <v>#N/A</v>
      </c>
      <c r="N7" t="e">
        <v>#N/A</v>
      </c>
    </row>
    <row r="8" spans="1:14" x14ac:dyDescent="0.25">
      <c r="A8" s="9" t="s">
        <v>180</v>
      </c>
      <c r="E8" t="e">
        <v>#REF!</v>
      </c>
      <c r="H8" t="e">
        <v>#REF!</v>
      </c>
      <c r="N8" t="e">
        <v>#REF!</v>
      </c>
    </row>
    <row r="9" spans="1:14" x14ac:dyDescent="0.25">
      <c r="A9" s="9" t="s">
        <v>181</v>
      </c>
      <c r="I9" t="e">
        <v>#REF!</v>
      </c>
      <c r="M9" t="e">
        <v>#REF!</v>
      </c>
      <c r="N9" t="e">
        <v>#REF!</v>
      </c>
    </row>
    <row r="10" spans="1:14" x14ac:dyDescent="0.25">
      <c r="A10" s="9" t="s">
        <v>176</v>
      </c>
      <c r="B10" t="e">
        <v>#N/A</v>
      </c>
      <c r="C10" t="e">
        <v>#REF!</v>
      </c>
      <c r="D10" t="e">
        <v>#N/A</v>
      </c>
      <c r="E10" t="e">
        <v>#REF!</v>
      </c>
      <c r="F10" t="e">
        <v>#N/A</v>
      </c>
      <c r="G10" t="e">
        <v>#N/A</v>
      </c>
      <c r="H10" t="e">
        <v>#REF!</v>
      </c>
      <c r="I10" t="e">
        <v>#REF!</v>
      </c>
      <c r="J10" t="e">
        <v>#REF!</v>
      </c>
      <c r="K10" t="e">
        <v>#REF!</v>
      </c>
      <c r="L10" t="e">
        <v>#REF!</v>
      </c>
      <c r="M10" t="e">
        <v>#REF!</v>
      </c>
      <c r="N10" t="e">
        <v>#N/A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zoomScale="90" zoomScaleNormal="90" workbookViewId="0">
      <selection activeCell="B6" sqref="B6"/>
    </sheetView>
  </sheetViews>
  <sheetFormatPr defaultRowHeight="15" x14ac:dyDescent="0.25"/>
  <cols>
    <col min="1" max="1" width="13.28515625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8" t="s">
        <v>167</v>
      </c>
      <c r="B1" t="s">
        <v>168</v>
      </c>
    </row>
    <row r="2" spans="1:5" x14ac:dyDescent="0.25">
      <c r="A2" s="8" t="s">
        <v>1</v>
      </c>
      <c r="B2" t="s">
        <v>168</v>
      </c>
    </row>
    <row r="4" spans="1:5" x14ac:dyDescent="0.25">
      <c r="A4" s="8" t="s">
        <v>171</v>
      </c>
      <c r="B4" t="s">
        <v>182</v>
      </c>
      <c r="C4" t="s">
        <v>183</v>
      </c>
      <c r="D4" t="s">
        <v>184</v>
      </c>
      <c r="E4" t="s">
        <v>185</v>
      </c>
    </row>
    <row r="5" spans="1:5" x14ac:dyDescent="0.25">
      <c r="A5" s="9" t="s">
        <v>176</v>
      </c>
      <c r="B5" s="19"/>
      <c r="D5" s="19"/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zoomScale="90" zoomScaleNormal="90" workbookViewId="0">
      <selection activeCell="I4" sqref="I4"/>
    </sheetView>
  </sheetViews>
  <sheetFormatPr defaultRowHeight="15" x14ac:dyDescent="0.25"/>
  <cols>
    <col min="1" max="1" width="13.28515625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8" t="s">
        <v>167</v>
      </c>
      <c r="B1" t="s">
        <v>168</v>
      </c>
    </row>
    <row r="2" spans="1:5" x14ac:dyDescent="0.25">
      <c r="A2" s="8" t="s">
        <v>1</v>
      </c>
      <c r="B2" t="s">
        <v>168</v>
      </c>
    </row>
    <row r="4" spans="1:5" x14ac:dyDescent="0.25">
      <c r="A4" s="8" t="s">
        <v>171</v>
      </c>
      <c r="B4" t="s">
        <v>182</v>
      </c>
      <c r="C4" t="s">
        <v>183</v>
      </c>
      <c r="D4" t="s">
        <v>184</v>
      </c>
      <c r="E4" t="s">
        <v>185</v>
      </c>
    </row>
    <row r="5" spans="1:5" x14ac:dyDescent="0.25">
      <c r="A5" s="9" t="s">
        <v>176</v>
      </c>
      <c r="B5" s="19"/>
      <c r="D5" s="19"/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zoomScale="90" zoomScaleNormal="90" workbookViewId="0">
      <selection activeCell="H2" sqref="H2"/>
    </sheetView>
  </sheetViews>
  <sheetFormatPr defaultRowHeight="15" x14ac:dyDescent="0.25"/>
  <cols>
    <col min="1" max="1" width="13.28515625" bestFit="1" customWidth="1"/>
    <col min="2" max="2" width="17.85546875" bestFit="1" customWidth="1"/>
    <col min="3" max="3" width="9.5703125" bestFit="1" customWidth="1"/>
    <col min="4" max="4" width="6.7109375" bestFit="1" customWidth="1"/>
    <col min="5" max="5" width="9.7109375" bestFit="1" customWidth="1"/>
    <col min="6" max="6" width="7.42578125" bestFit="1" customWidth="1"/>
    <col min="7" max="7" width="14.85546875" customWidth="1"/>
    <col min="8" max="8" width="18.42578125" customWidth="1"/>
    <col min="9" max="10" width="17.85546875" customWidth="1"/>
    <col min="11" max="11" width="15" bestFit="1" customWidth="1"/>
    <col min="12" max="13" width="18.42578125" bestFit="1" customWidth="1"/>
  </cols>
  <sheetData>
    <row r="1" spans="1:5" x14ac:dyDescent="0.25">
      <c r="A1" s="8" t="s">
        <v>167</v>
      </c>
      <c r="B1" t="s">
        <v>168</v>
      </c>
    </row>
    <row r="2" spans="1:5" x14ac:dyDescent="0.25">
      <c r="A2" s="8" t="s">
        <v>1</v>
      </c>
      <c r="B2" t="s">
        <v>168</v>
      </c>
    </row>
    <row r="4" spans="1:5" x14ac:dyDescent="0.25">
      <c r="A4" s="8" t="s">
        <v>171</v>
      </c>
      <c r="B4" t="s">
        <v>182</v>
      </c>
      <c r="C4" t="s">
        <v>183</v>
      </c>
      <c r="D4" t="s">
        <v>184</v>
      </c>
      <c r="E4" t="s">
        <v>185</v>
      </c>
    </row>
    <row r="5" spans="1:5" x14ac:dyDescent="0.25">
      <c r="A5" s="9" t="s">
        <v>176</v>
      </c>
      <c r="B5" s="19"/>
      <c r="D5" s="19"/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7"/>
  <sheetViews>
    <sheetView topLeftCell="A2" zoomScale="80" zoomScaleNormal="80" workbookViewId="0">
      <selection activeCell="D7" sqref="D7"/>
    </sheetView>
  </sheetViews>
  <sheetFormatPr defaultColWidth="8.7109375" defaultRowHeight="12" x14ac:dyDescent="0.2"/>
  <cols>
    <col min="1" max="1" width="21.85546875" style="1" customWidth="1"/>
    <col min="2" max="2" width="9" style="2" bestFit="1" customWidth="1"/>
    <col min="3" max="3" width="5.85546875" style="2" customWidth="1"/>
    <col min="4" max="4" width="5.85546875" style="2" bestFit="1" customWidth="1"/>
    <col min="5" max="5" width="7.140625" style="2" customWidth="1"/>
    <col min="6" max="6" width="8.5703125" style="2" customWidth="1"/>
    <col min="7" max="7" width="7.140625" style="2" customWidth="1"/>
    <col min="8" max="8" width="9.140625" style="1" bestFit="1" customWidth="1"/>
    <col min="9" max="16384" width="8.7109375" style="1"/>
  </cols>
  <sheetData>
    <row r="1" spans="1:9" x14ac:dyDescent="0.2">
      <c r="A1" s="7" t="s">
        <v>186</v>
      </c>
      <c r="B1" s="7" t="s">
        <v>1</v>
      </c>
      <c r="C1" s="7" t="s">
        <v>78</v>
      </c>
      <c r="D1" s="7" t="s">
        <v>167</v>
      </c>
      <c r="E1" s="7" t="s">
        <v>75</v>
      </c>
      <c r="F1" s="7" t="s">
        <v>187</v>
      </c>
      <c r="G1" s="7" t="s">
        <v>76</v>
      </c>
      <c r="H1" s="7" t="s">
        <v>188</v>
      </c>
      <c r="I1" s="7" t="s">
        <v>189</v>
      </c>
    </row>
    <row r="2" spans="1:9" ht="12.75" x14ac:dyDescent="0.2">
      <c r="A2" s="6" t="s">
        <v>172</v>
      </c>
      <c r="B2" s="2" t="e">
        <f>VLOOKUP(A2,#REF!,2,0)</f>
        <v>#REF!</v>
      </c>
      <c r="C2" s="2" t="e">
        <f>VLOOKUP(Table1[[#This Row],[Player]],#REF!,3,0)</f>
        <v>#REF!</v>
      </c>
      <c r="D2" s="2">
        <v>1</v>
      </c>
      <c r="E2" s="2" t="e">
        <f>VLOOKUP(Table1[[#This Row],[Player]],#REF!,22,0)</f>
        <v>#REF!</v>
      </c>
      <c r="F2" s="2" t="e">
        <f>IF(Table1[[#This Row],[Gross]]&gt;0,Table1[[#This Row],[Gross]]-72,0)</f>
        <v>#REF!</v>
      </c>
      <c r="G2" s="2" t="e">
        <f>IF(Table1[[#This Row],[Gross]]&gt;0,Table1[[#This Row],[Gross]]-Table1[[#This Row],[Index]],0)</f>
        <v>#REF!</v>
      </c>
      <c r="H2" s="2" t="e">
        <f>IF(Table1[[#This Row],[Net]]&gt;0,Table1[[#This Row],[Net]]-72,0)</f>
        <v>#REF!</v>
      </c>
      <c r="I2" s="2">
        <v>0</v>
      </c>
    </row>
    <row r="3" spans="1:9" ht="12.75" x14ac:dyDescent="0.2">
      <c r="A3" s="6" t="s">
        <v>172</v>
      </c>
      <c r="B3" s="2" t="e">
        <f>VLOOKUP(A3,#REF!,2,0)</f>
        <v>#REF!</v>
      </c>
      <c r="C3" s="2" t="e">
        <f>VLOOKUP(Table1[[#This Row],[Player]],#REF!,3,0)</f>
        <v>#REF!</v>
      </c>
      <c r="D3" s="2">
        <v>2</v>
      </c>
      <c r="E3" s="2" t="e">
        <f>VLOOKUP(Table1[[#This Row],[Player]],#REF!,22,0)</f>
        <v>#REF!</v>
      </c>
      <c r="F3" s="2" t="e">
        <f>IF(Table1[[#This Row],[Gross]]&gt;0,Table1[[#This Row],[Gross]]-72,0)</f>
        <v>#REF!</v>
      </c>
      <c r="G3" s="2" t="e">
        <f>IF(Table1[[#This Row],[Gross]]&gt;0,Table1[[#This Row],[Gross]]-Table1[[#This Row],[Index]],0)</f>
        <v>#REF!</v>
      </c>
      <c r="H3" s="2" t="e">
        <f>IF(Table1[[#This Row],[Net]]&gt;0,Table1[[#This Row],[Net]]-72,0)</f>
        <v>#REF!</v>
      </c>
      <c r="I3" s="2" t="e">
        <f>VLOOKUP(Table1[[#This Row],[Player]],#REF!,28,0)</f>
        <v>#REF!</v>
      </c>
    </row>
    <row r="4" spans="1:9" ht="12.75" x14ac:dyDescent="0.2">
      <c r="A4" s="6" t="s">
        <v>172</v>
      </c>
      <c r="B4" s="2" t="e">
        <f>VLOOKUP(A4,#REF!,2,0)</f>
        <v>#REF!</v>
      </c>
      <c r="C4" s="2" t="e">
        <f>VLOOKUP(Table1[[#This Row],[Player]],#REF!,3,0)</f>
        <v>#REF!</v>
      </c>
      <c r="D4" s="2">
        <v>3</v>
      </c>
      <c r="E4" s="2" t="e">
        <f>VLOOKUP(Table1[[#This Row],[Player]],#REF!,22,0)</f>
        <v>#REF!</v>
      </c>
      <c r="F4" s="2" t="e">
        <f>IF(Table1[[#This Row],[Gross]]&gt;0,Table1[[#This Row],[Gross]]-72,0)</f>
        <v>#REF!</v>
      </c>
      <c r="G4" s="2" t="e">
        <f>IF(Table1[[#This Row],[Gross]]&gt;0,Table1[[#This Row],[Gross]]-Table1[[#This Row],[Index]],0)</f>
        <v>#REF!</v>
      </c>
      <c r="H4" s="2" t="e">
        <f>IF(Table1[[#This Row],[Net]]&gt;0,Table1[[#This Row],[Net]]-72,0)</f>
        <v>#REF!</v>
      </c>
      <c r="I4" s="2" t="e">
        <f>VLOOKUP(Table1[[#This Row],[Player]],#REF!,28,0)</f>
        <v>#REF!</v>
      </c>
    </row>
    <row r="5" spans="1:9" ht="12.75" x14ac:dyDescent="0.2">
      <c r="A5" s="6" t="s">
        <v>172</v>
      </c>
      <c r="B5" s="2" t="e">
        <f>VLOOKUP(A5,#REF!,2,0)</f>
        <v>#REF!</v>
      </c>
      <c r="C5" s="2" t="e">
        <f>VLOOKUP(Table1[[#This Row],[Player]],#REF!,3,0)</f>
        <v>#REF!</v>
      </c>
      <c r="D5" s="2">
        <v>6</v>
      </c>
      <c r="E5" s="2" t="e">
        <f>VLOOKUP(Table1[[#This Row],[Player]],#REF!,22,0)</f>
        <v>#REF!</v>
      </c>
      <c r="F5" s="2" t="e">
        <f>IF(Table1[[#This Row],[Gross]]&gt;0,Table1[[#This Row],[Gross]]-72,0)</f>
        <v>#REF!</v>
      </c>
      <c r="G5" s="2" t="e">
        <f>IF(Table1[[#This Row],[Gross]]&gt;0,Table1[[#This Row],[Gross]]-Table1[[#This Row],[Index]],0)</f>
        <v>#REF!</v>
      </c>
      <c r="H5" s="2" t="e">
        <f>IF(Table1[[#This Row],[Net]]&gt;0,Table1[[#This Row],[Net]]-72,0)</f>
        <v>#REF!</v>
      </c>
      <c r="I5" s="2" t="e">
        <f>VLOOKUP(Table1[[#This Row],[Player]],#REF!,28,0)</f>
        <v>#REF!</v>
      </c>
    </row>
    <row r="6" spans="1:9" ht="12.75" x14ac:dyDescent="0.2">
      <c r="A6" s="6" t="s">
        <v>172</v>
      </c>
      <c r="B6" s="2" t="e">
        <f>VLOOKUP(A6,#REF!,2,0)</f>
        <v>#REF!</v>
      </c>
      <c r="C6" s="2" t="e">
        <f>VLOOKUP(Table1[[#This Row],[Player]],#REF!,3,0)</f>
        <v>#REF!</v>
      </c>
      <c r="D6" s="2">
        <v>7</v>
      </c>
      <c r="E6" s="2" t="e">
        <f>VLOOKUP(Table1[[#This Row],[Player]],#REF!,22,0)</f>
        <v>#REF!</v>
      </c>
      <c r="F6" s="2" t="e">
        <f>IF(Table1[[#This Row],[Gross]]&gt;0,Table1[[#This Row],[Gross]]-72,0)</f>
        <v>#REF!</v>
      </c>
      <c r="G6" s="2" t="e">
        <f>IF(Table1[[#This Row],[Gross]]&gt;0,Table1[[#This Row],[Gross]]-Table1[[#This Row],[Index]],0)</f>
        <v>#REF!</v>
      </c>
      <c r="H6" s="2" t="e">
        <f>IF(Table1[[#This Row],[Net]]&gt;0,Table1[[#This Row],[Net]]-72,0)</f>
        <v>#REF!</v>
      </c>
      <c r="I6" s="2" t="e">
        <f>VLOOKUP(Table1[[#This Row],[Player]],#REF!,28,0)</f>
        <v>#REF!</v>
      </c>
    </row>
    <row r="7" spans="1:9" ht="12.75" x14ac:dyDescent="0.2">
      <c r="A7" s="6" t="s">
        <v>172</v>
      </c>
      <c r="B7" s="2" t="e">
        <f>VLOOKUP(A7,#REF!,2,0)</f>
        <v>#REF!</v>
      </c>
      <c r="C7" s="2" t="e">
        <f>VLOOKUP(Table1[[#This Row],[Player]],#REF!,3,0)</f>
        <v>#REF!</v>
      </c>
      <c r="D7" s="2">
        <v>8</v>
      </c>
      <c r="E7" s="2" t="e">
        <f>VLOOKUP(Table1[[#This Row],[Player]],#REF!,22,0)</f>
        <v>#REF!</v>
      </c>
      <c r="F7" s="2" t="e">
        <f>IF(Table1[[#This Row],[Gross]]&gt;0,Table1[[#This Row],[Gross]]-72,0)</f>
        <v>#REF!</v>
      </c>
      <c r="G7" s="2" t="e">
        <f>IF(Table1[[#This Row],[Gross]]&gt;0,Table1[[#This Row],[Gross]]-Table1[[#This Row],[Index]],0)</f>
        <v>#REF!</v>
      </c>
      <c r="H7" s="2" t="e">
        <f>IF(Table1[[#This Row],[Net]]&gt;0,Table1[[#This Row],[Net]]-72,0)</f>
        <v>#REF!</v>
      </c>
      <c r="I7" s="2">
        <v>0</v>
      </c>
    </row>
    <row r="8" spans="1:9" ht="12.75" x14ac:dyDescent="0.2">
      <c r="A8" s="6" t="s">
        <v>42</v>
      </c>
      <c r="B8" s="2" t="e">
        <f>VLOOKUP(A8,#REF!,2,0)</f>
        <v>#REF!</v>
      </c>
      <c r="C8" s="2" t="e">
        <f>VLOOKUP(Table1[[#This Row],[Player]],#REF!,3,0)</f>
        <v>#REF!</v>
      </c>
      <c r="D8" s="2">
        <v>1</v>
      </c>
      <c r="E8" s="2" t="e">
        <f>VLOOKUP(Table1[[#This Row],[Player]],#REF!,22,0)</f>
        <v>#REF!</v>
      </c>
      <c r="F8" s="2" t="e">
        <f>IF(Table1[[#This Row],[Gross]]&gt;0,Table1[[#This Row],[Gross]]-72,0)</f>
        <v>#REF!</v>
      </c>
      <c r="G8" s="2" t="e">
        <f>IF(Table1[[#This Row],[Gross]]&gt;0,Table1[[#This Row],[Gross]]-Table1[[#This Row],[Index]],0)</f>
        <v>#REF!</v>
      </c>
      <c r="H8" s="2" t="e">
        <f>IF(Table1[[#This Row],[Net]]&gt;0,Table1[[#This Row],[Net]]-72,0)</f>
        <v>#REF!</v>
      </c>
      <c r="I8" s="2">
        <v>0</v>
      </c>
    </row>
    <row r="9" spans="1:9" ht="12.75" x14ac:dyDescent="0.2">
      <c r="A9" s="6" t="s">
        <v>42</v>
      </c>
      <c r="B9" s="2" t="e">
        <f>VLOOKUP(A9,#REF!,2,0)</f>
        <v>#REF!</v>
      </c>
      <c r="C9" s="2" t="e">
        <f>VLOOKUP(Table1[[#This Row],[Player]],#REF!,3,0)</f>
        <v>#REF!</v>
      </c>
      <c r="D9" s="2">
        <v>2</v>
      </c>
      <c r="E9" s="2" t="e">
        <f>VLOOKUP(Table1[[#This Row],[Player]],#REF!,22,0)</f>
        <v>#REF!</v>
      </c>
      <c r="F9" s="2" t="e">
        <f>IF(Table1[[#This Row],[Gross]]&gt;0,Table1[[#This Row],[Gross]]-72,0)</f>
        <v>#REF!</v>
      </c>
      <c r="G9" s="2" t="e">
        <f>IF(Table1[[#This Row],[Gross]]&gt;0,Table1[[#This Row],[Gross]]-Table1[[#This Row],[Index]],0)</f>
        <v>#REF!</v>
      </c>
      <c r="H9" s="2" t="e">
        <f>IF(Table1[[#This Row],[Net]]&gt;0,Table1[[#This Row],[Net]]-72,0)</f>
        <v>#REF!</v>
      </c>
      <c r="I9" s="2" t="e">
        <f>VLOOKUP(Table1[[#This Row],[Player]],#REF!,28,0)</f>
        <v>#REF!</v>
      </c>
    </row>
    <row r="10" spans="1:9" ht="12.75" x14ac:dyDescent="0.2">
      <c r="A10" s="6" t="s">
        <v>42</v>
      </c>
      <c r="B10" s="2" t="e">
        <f>VLOOKUP(A10,#REF!,2,0)</f>
        <v>#REF!</v>
      </c>
      <c r="C10" s="2" t="e">
        <f>VLOOKUP(Table1[[#This Row],[Player]],#REF!,3,0)</f>
        <v>#REF!</v>
      </c>
      <c r="D10" s="2">
        <v>3</v>
      </c>
      <c r="E10" s="2" t="e">
        <f>VLOOKUP(Table1[[#This Row],[Player]],#REF!,22,0)</f>
        <v>#REF!</v>
      </c>
      <c r="F10" s="2" t="e">
        <f>IF(Table1[[#This Row],[Gross]]&gt;0,Table1[[#This Row],[Gross]]-72,0)</f>
        <v>#REF!</v>
      </c>
      <c r="G10" s="2" t="e">
        <f>IF(Table1[[#This Row],[Gross]]&gt;0,Table1[[#This Row],[Gross]]-Table1[[#This Row],[Index]],0)</f>
        <v>#REF!</v>
      </c>
      <c r="H10" s="2" t="e">
        <f>IF(Table1[[#This Row],[Net]]&gt;0,Table1[[#This Row],[Net]]-72,0)</f>
        <v>#REF!</v>
      </c>
      <c r="I10" s="2" t="e">
        <f>VLOOKUP(Table1[[#This Row],[Player]],#REF!,28,0)</f>
        <v>#REF!</v>
      </c>
    </row>
    <row r="11" spans="1:9" ht="12.75" x14ac:dyDescent="0.2">
      <c r="A11" s="6" t="s">
        <v>42</v>
      </c>
      <c r="B11" s="2" t="e">
        <f>VLOOKUP(A11,#REF!,2,0)</f>
        <v>#REF!</v>
      </c>
      <c r="C11" s="2" t="e">
        <f>VLOOKUP(Table1[[#This Row],[Player]],#REF!,3,0)</f>
        <v>#REF!</v>
      </c>
      <c r="D11" s="2">
        <v>6</v>
      </c>
      <c r="E11" s="2" t="e">
        <f>VLOOKUP(Table1[[#This Row],[Player]],#REF!,22,0)</f>
        <v>#REF!</v>
      </c>
      <c r="F11" s="2" t="e">
        <f>IF(Table1[[#This Row],[Gross]]&gt;0,Table1[[#This Row],[Gross]]-72,0)</f>
        <v>#REF!</v>
      </c>
      <c r="G11" s="2" t="e">
        <f>IF(Table1[[#This Row],[Gross]]&gt;0,Table1[[#This Row],[Gross]]-Table1[[#This Row],[Index]],0)</f>
        <v>#REF!</v>
      </c>
      <c r="H11" s="2" t="e">
        <f>IF(Table1[[#This Row],[Net]]&gt;0,Table1[[#This Row],[Net]]-72,0)</f>
        <v>#REF!</v>
      </c>
      <c r="I11" s="2" t="e">
        <f>VLOOKUP(Table1[[#This Row],[Player]],#REF!,28,0)</f>
        <v>#REF!</v>
      </c>
    </row>
    <row r="12" spans="1:9" ht="12.75" x14ac:dyDescent="0.2">
      <c r="A12" s="6" t="s">
        <v>42</v>
      </c>
      <c r="B12" s="2" t="e">
        <f>VLOOKUP(A12,#REF!,2,0)</f>
        <v>#REF!</v>
      </c>
      <c r="C12" s="2" t="e">
        <f>VLOOKUP(Table1[[#This Row],[Player]],#REF!,3,0)</f>
        <v>#REF!</v>
      </c>
      <c r="D12" s="2">
        <v>7</v>
      </c>
      <c r="E12" s="2" t="e">
        <f>VLOOKUP(Table1[[#This Row],[Player]],#REF!,22,0)</f>
        <v>#REF!</v>
      </c>
      <c r="F12" s="2" t="e">
        <f>IF(Table1[[#This Row],[Gross]]&gt;0,Table1[[#This Row],[Gross]]-72,0)</f>
        <v>#REF!</v>
      </c>
      <c r="G12" s="2" t="e">
        <f>IF(Table1[[#This Row],[Gross]]&gt;0,Table1[[#This Row],[Gross]]-Table1[[#This Row],[Index]],0)</f>
        <v>#REF!</v>
      </c>
      <c r="H12" s="2" t="e">
        <f>IF(Table1[[#This Row],[Net]]&gt;0,Table1[[#This Row],[Net]]-72,0)</f>
        <v>#REF!</v>
      </c>
      <c r="I12" s="2" t="e">
        <f>VLOOKUP(Table1[[#This Row],[Player]],#REF!,28,0)</f>
        <v>#REF!</v>
      </c>
    </row>
    <row r="13" spans="1:9" ht="12.75" x14ac:dyDescent="0.2">
      <c r="A13" s="6" t="s">
        <v>42</v>
      </c>
      <c r="B13" s="2" t="e">
        <f>VLOOKUP(A13,#REF!,2,0)</f>
        <v>#REF!</v>
      </c>
      <c r="C13" s="2" t="e">
        <f>VLOOKUP(Table1[[#This Row],[Player]],#REF!,3,0)</f>
        <v>#REF!</v>
      </c>
      <c r="D13" s="2">
        <v>8</v>
      </c>
      <c r="E13" s="2" t="e">
        <f>VLOOKUP(Table1[[#This Row],[Player]],#REF!,22,0)</f>
        <v>#REF!</v>
      </c>
      <c r="F13" s="2" t="e">
        <f>IF(Table1[[#This Row],[Gross]]&gt;0,Table1[[#This Row],[Gross]]-72,0)</f>
        <v>#REF!</v>
      </c>
      <c r="G13" s="2" t="e">
        <f>IF(Table1[[#This Row],[Gross]]&gt;0,Table1[[#This Row],[Gross]]-Table1[[#This Row],[Index]],0)</f>
        <v>#REF!</v>
      </c>
      <c r="H13" s="2" t="e">
        <f>IF(Table1[[#This Row],[Net]]&gt;0,Table1[[#This Row],[Net]]-72,0)</f>
        <v>#REF!</v>
      </c>
      <c r="I13" s="2">
        <v>0</v>
      </c>
    </row>
    <row r="14" spans="1:9" ht="12.75" x14ac:dyDescent="0.2">
      <c r="A14" s="6" t="s">
        <v>173</v>
      </c>
      <c r="B14" s="2" t="e">
        <f>VLOOKUP(A14,#REF!,2,0)</f>
        <v>#REF!</v>
      </c>
      <c r="C14" s="2" t="e">
        <f>VLOOKUP(Table1[[#This Row],[Player]],#REF!,3,0)</f>
        <v>#REF!</v>
      </c>
      <c r="D14" s="2">
        <v>1</v>
      </c>
      <c r="E14" s="2" t="e">
        <f>VLOOKUP(Table1[[#This Row],[Player]],#REF!,22,0)</f>
        <v>#REF!</v>
      </c>
      <c r="F14" s="2" t="e">
        <f>IF(Table1[[#This Row],[Gross]]&gt;0,Table1[[#This Row],[Gross]]-72,0)</f>
        <v>#REF!</v>
      </c>
      <c r="G14" s="2" t="e">
        <f>IF(Table1[[#This Row],[Gross]]&gt;0,Table1[[#This Row],[Gross]]-Table1[[#This Row],[Index]],0)</f>
        <v>#REF!</v>
      </c>
      <c r="H14" s="2" t="e">
        <f>IF(Table1[[#This Row],[Net]]&gt;0,Table1[[#This Row],[Net]]-72,0)</f>
        <v>#REF!</v>
      </c>
      <c r="I14" s="2">
        <v>0</v>
      </c>
    </row>
    <row r="15" spans="1:9" ht="12.75" x14ac:dyDescent="0.2">
      <c r="A15" s="6" t="s">
        <v>173</v>
      </c>
      <c r="B15" s="2" t="e">
        <f>VLOOKUP(A15,#REF!,2,0)</f>
        <v>#REF!</v>
      </c>
      <c r="C15" s="2" t="e">
        <f>VLOOKUP(Table1[[#This Row],[Player]],#REF!,3,0)</f>
        <v>#REF!</v>
      </c>
      <c r="D15" s="2">
        <v>2</v>
      </c>
      <c r="E15" s="2" t="e">
        <f>VLOOKUP(Table1[[#This Row],[Player]],#REF!,22,0)</f>
        <v>#REF!</v>
      </c>
      <c r="F15" s="2" t="e">
        <f>IF(Table1[[#This Row],[Gross]]&gt;0,Table1[[#This Row],[Gross]]-72,0)</f>
        <v>#REF!</v>
      </c>
      <c r="G15" s="2" t="e">
        <f>IF(Table1[[#This Row],[Gross]]&gt;0,Table1[[#This Row],[Gross]]-Table1[[#This Row],[Index]],0)</f>
        <v>#REF!</v>
      </c>
      <c r="H15" s="2" t="e">
        <f>IF(Table1[[#This Row],[Net]]&gt;0,Table1[[#This Row],[Net]]-72,0)</f>
        <v>#REF!</v>
      </c>
      <c r="I15" s="2" t="e">
        <f>VLOOKUP(Table1[[#This Row],[Player]],#REF!,28,0)</f>
        <v>#REF!</v>
      </c>
    </row>
    <row r="16" spans="1:9" ht="12.75" x14ac:dyDescent="0.2">
      <c r="A16" s="6" t="s">
        <v>173</v>
      </c>
      <c r="B16" s="2" t="e">
        <f>VLOOKUP(A16,#REF!,2,0)</f>
        <v>#REF!</v>
      </c>
      <c r="C16" s="2" t="e">
        <f>VLOOKUP(Table1[[#This Row],[Player]],#REF!,3,0)</f>
        <v>#REF!</v>
      </c>
      <c r="D16" s="2">
        <v>3</v>
      </c>
      <c r="E16" s="2" t="e">
        <f>VLOOKUP(Table1[[#This Row],[Player]],#REF!,22,0)</f>
        <v>#REF!</v>
      </c>
      <c r="F16" s="2" t="e">
        <f>IF(Table1[[#This Row],[Gross]]&gt;0,Table1[[#This Row],[Gross]]-72,0)</f>
        <v>#REF!</v>
      </c>
      <c r="G16" s="2" t="e">
        <f>IF(Table1[[#This Row],[Gross]]&gt;0,Table1[[#This Row],[Gross]]-Table1[[#This Row],[Index]],0)</f>
        <v>#REF!</v>
      </c>
      <c r="H16" s="2" t="e">
        <f>IF(Table1[[#This Row],[Net]]&gt;0,Table1[[#This Row],[Net]]-72,0)</f>
        <v>#REF!</v>
      </c>
      <c r="I16" s="2" t="e">
        <f>VLOOKUP(Table1[[#This Row],[Player]],#REF!,28,0)</f>
        <v>#REF!</v>
      </c>
    </row>
    <row r="17" spans="1:9" ht="12.75" x14ac:dyDescent="0.2">
      <c r="A17" s="6" t="s">
        <v>173</v>
      </c>
      <c r="B17" s="2" t="e">
        <f>VLOOKUP(A17,#REF!,2,0)</f>
        <v>#REF!</v>
      </c>
      <c r="C17" s="2" t="e">
        <f>VLOOKUP(Table1[[#This Row],[Player]],#REF!,3,0)</f>
        <v>#REF!</v>
      </c>
      <c r="D17" s="2">
        <v>6</v>
      </c>
      <c r="E17" s="2" t="e">
        <f>VLOOKUP(Table1[[#This Row],[Player]],#REF!,22,0)</f>
        <v>#REF!</v>
      </c>
      <c r="F17" s="2" t="e">
        <f>IF(Table1[[#This Row],[Gross]]&gt;0,Table1[[#This Row],[Gross]]-72,0)</f>
        <v>#REF!</v>
      </c>
      <c r="G17" s="2" t="e">
        <f>IF(Table1[[#This Row],[Gross]]&gt;0,Table1[[#This Row],[Gross]]-Table1[[#This Row],[Index]],0)</f>
        <v>#REF!</v>
      </c>
      <c r="H17" s="2" t="e">
        <f>IF(Table1[[#This Row],[Net]]&gt;0,Table1[[#This Row],[Net]]-72,0)</f>
        <v>#REF!</v>
      </c>
      <c r="I17" s="2" t="e">
        <f>VLOOKUP(Table1[[#This Row],[Player]],#REF!,28,0)</f>
        <v>#REF!</v>
      </c>
    </row>
    <row r="18" spans="1:9" ht="12.75" x14ac:dyDescent="0.2">
      <c r="A18" s="6" t="s">
        <v>173</v>
      </c>
      <c r="B18" s="2" t="e">
        <f>VLOOKUP(A18,#REF!,2,0)</f>
        <v>#REF!</v>
      </c>
      <c r="C18" s="2" t="e">
        <f>VLOOKUP(Table1[[#This Row],[Player]],#REF!,3,0)</f>
        <v>#REF!</v>
      </c>
      <c r="D18" s="2">
        <v>7</v>
      </c>
      <c r="E18" s="2" t="e">
        <f>VLOOKUP(Table1[[#This Row],[Player]],#REF!,22,0)</f>
        <v>#REF!</v>
      </c>
      <c r="F18" s="2" t="e">
        <f>IF(Table1[[#This Row],[Gross]]&gt;0,Table1[[#This Row],[Gross]]-72,0)</f>
        <v>#REF!</v>
      </c>
      <c r="G18" s="2" t="e">
        <f>IF(Table1[[#This Row],[Gross]]&gt;0,Table1[[#This Row],[Gross]]-Table1[[#This Row],[Index]],0)</f>
        <v>#REF!</v>
      </c>
      <c r="H18" s="2" t="e">
        <f>IF(Table1[[#This Row],[Net]]&gt;0,Table1[[#This Row],[Net]]-72,0)</f>
        <v>#REF!</v>
      </c>
      <c r="I18" s="2" t="e">
        <f>VLOOKUP(Table1[[#This Row],[Player]],#REF!,28,0)</f>
        <v>#REF!</v>
      </c>
    </row>
    <row r="19" spans="1:9" ht="12.75" x14ac:dyDescent="0.2">
      <c r="A19" s="6" t="s">
        <v>173</v>
      </c>
      <c r="B19" s="2" t="e">
        <f>VLOOKUP(A19,#REF!,2,0)</f>
        <v>#REF!</v>
      </c>
      <c r="C19" s="2" t="e">
        <f>VLOOKUP(Table1[[#This Row],[Player]],#REF!,3,0)</f>
        <v>#REF!</v>
      </c>
      <c r="D19" s="2">
        <v>8</v>
      </c>
      <c r="E19" s="2" t="e">
        <f>VLOOKUP(Table1[[#This Row],[Player]],#REF!,22,0)</f>
        <v>#REF!</v>
      </c>
      <c r="F19" s="2" t="e">
        <f>IF(Table1[[#This Row],[Gross]]&gt;0,Table1[[#This Row],[Gross]]-72,0)</f>
        <v>#REF!</v>
      </c>
      <c r="G19" s="2" t="e">
        <f>IF(Table1[[#This Row],[Gross]]&gt;0,Table1[[#This Row],[Gross]]-Table1[[#This Row],[Index]],0)</f>
        <v>#REF!</v>
      </c>
      <c r="H19" s="2" t="e">
        <f>IF(Table1[[#This Row],[Net]]&gt;0,Table1[[#This Row],[Net]]-72,0)</f>
        <v>#REF!</v>
      </c>
      <c r="I19" s="2">
        <v>0</v>
      </c>
    </row>
    <row r="20" spans="1:9" ht="12.75" x14ac:dyDescent="0.2">
      <c r="A20" s="6" t="s">
        <v>38</v>
      </c>
      <c r="B20" s="2" t="e">
        <f>VLOOKUP(A20,#REF!,2,0)</f>
        <v>#REF!</v>
      </c>
      <c r="C20" s="2" t="e">
        <f>VLOOKUP(Table1[[#This Row],[Player]],#REF!,3,0)</f>
        <v>#REF!</v>
      </c>
      <c r="D20" s="2">
        <v>1</v>
      </c>
      <c r="E20" s="2" t="e">
        <f>VLOOKUP(Table1[[#This Row],[Player]],#REF!,22,0)</f>
        <v>#REF!</v>
      </c>
      <c r="F20" s="2" t="e">
        <f>IF(Table1[[#This Row],[Gross]]&gt;0,Table1[[#This Row],[Gross]]-72,0)</f>
        <v>#REF!</v>
      </c>
      <c r="G20" s="2" t="e">
        <f>IF(Table1[[#This Row],[Gross]]&gt;0,Table1[[#This Row],[Gross]]-Table1[[#This Row],[Index]],0)</f>
        <v>#REF!</v>
      </c>
      <c r="H20" s="2" t="e">
        <f>IF(Table1[[#This Row],[Net]]&gt;0,Table1[[#This Row],[Net]]-72,0)</f>
        <v>#REF!</v>
      </c>
      <c r="I20" s="2">
        <v>0</v>
      </c>
    </row>
    <row r="21" spans="1:9" ht="12.75" x14ac:dyDescent="0.2">
      <c r="A21" s="6" t="s">
        <v>38</v>
      </c>
      <c r="B21" s="2" t="e">
        <f>VLOOKUP(A21,#REF!,2,0)</f>
        <v>#REF!</v>
      </c>
      <c r="C21" s="2" t="e">
        <f>VLOOKUP(Table1[[#This Row],[Player]],#REF!,3,0)</f>
        <v>#REF!</v>
      </c>
      <c r="D21" s="2">
        <v>2</v>
      </c>
      <c r="E21" s="2" t="e">
        <f>VLOOKUP(Table1[[#This Row],[Player]],#REF!,22,0)</f>
        <v>#REF!</v>
      </c>
      <c r="F21" s="2" t="e">
        <f>IF(Table1[[#This Row],[Gross]]&gt;0,Table1[[#This Row],[Gross]]-72,0)</f>
        <v>#REF!</v>
      </c>
      <c r="G21" s="2" t="e">
        <f>IF(Table1[[#This Row],[Gross]]&gt;0,Table1[[#This Row],[Gross]]-Table1[[#This Row],[Index]],0)</f>
        <v>#REF!</v>
      </c>
      <c r="H21" s="2" t="e">
        <f>IF(Table1[[#This Row],[Net]]&gt;0,Table1[[#This Row],[Net]]-72,0)</f>
        <v>#REF!</v>
      </c>
      <c r="I21" s="2" t="e">
        <f>VLOOKUP(Table1[[#This Row],[Player]],#REF!,28,0)</f>
        <v>#REF!</v>
      </c>
    </row>
    <row r="22" spans="1:9" ht="12.75" x14ac:dyDescent="0.2">
      <c r="A22" s="6" t="s">
        <v>38</v>
      </c>
      <c r="B22" s="2" t="e">
        <f>VLOOKUP(A22,#REF!,2,0)</f>
        <v>#REF!</v>
      </c>
      <c r="C22" s="2" t="e">
        <f>VLOOKUP(Table1[[#This Row],[Player]],#REF!,3,0)</f>
        <v>#REF!</v>
      </c>
      <c r="D22" s="2">
        <v>3</v>
      </c>
      <c r="E22" s="2" t="e">
        <f>VLOOKUP(Table1[[#This Row],[Player]],#REF!,22,0)</f>
        <v>#REF!</v>
      </c>
      <c r="F22" s="2" t="e">
        <f>IF(Table1[[#This Row],[Gross]]&gt;0,Table1[[#This Row],[Gross]]-72,0)</f>
        <v>#REF!</v>
      </c>
      <c r="G22" s="2" t="e">
        <f>IF(Table1[[#This Row],[Gross]]&gt;0,Table1[[#This Row],[Gross]]-Table1[[#This Row],[Index]],0)</f>
        <v>#REF!</v>
      </c>
      <c r="H22" s="2" t="e">
        <f>IF(Table1[[#This Row],[Net]]&gt;0,Table1[[#This Row],[Net]]-72,0)</f>
        <v>#REF!</v>
      </c>
      <c r="I22" s="2" t="e">
        <f>VLOOKUP(Table1[[#This Row],[Player]],#REF!,28,0)</f>
        <v>#REF!</v>
      </c>
    </row>
    <row r="23" spans="1:9" ht="12.75" x14ac:dyDescent="0.2">
      <c r="A23" s="6" t="s">
        <v>38</v>
      </c>
      <c r="B23" s="2" t="e">
        <f>VLOOKUP(A23,#REF!,2,0)</f>
        <v>#REF!</v>
      </c>
      <c r="C23" s="2" t="e">
        <f>VLOOKUP(Table1[[#This Row],[Player]],#REF!,3,0)</f>
        <v>#REF!</v>
      </c>
      <c r="D23" s="2">
        <v>6</v>
      </c>
      <c r="E23" s="2" t="e">
        <f>VLOOKUP(Table1[[#This Row],[Player]],#REF!,22,0)</f>
        <v>#REF!</v>
      </c>
      <c r="F23" s="2" t="e">
        <f>IF(Table1[[#This Row],[Gross]]&gt;0,Table1[[#This Row],[Gross]]-72,0)</f>
        <v>#REF!</v>
      </c>
      <c r="G23" s="2" t="e">
        <f>IF(Table1[[#This Row],[Gross]]&gt;0,Table1[[#This Row],[Gross]]-Table1[[#This Row],[Index]],0)</f>
        <v>#REF!</v>
      </c>
      <c r="H23" s="2" t="e">
        <f>IF(Table1[[#This Row],[Net]]&gt;0,Table1[[#This Row],[Net]]-72,0)</f>
        <v>#REF!</v>
      </c>
      <c r="I23" s="2" t="e">
        <f>VLOOKUP(Table1[[#This Row],[Player]],#REF!,28,0)</f>
        <v>#REF!</v>
      </c>
    </row>
    <row r="24" spans="1:9" ht="12.75" x14ac:dyDescent="0.2">
      <c r="A24" s="6" t="s">
        <v>38</v>
      </c>
      <c r="B24" s="2" t="e">
        <f>VLOOKUP(A24,#REF!,2,0)</f>
        <v>#REF!</v>
      </c>
      <c r="C24" s="2" t="e">
        <f>VLOOKUP(Table1[[#This Row],[Player]],#REF!,3,0)</f>
        <v>#REF!</v>
      </c>
      <c r="D24" s="2">
        <v>7</v>
      </c>
      <c r="E24" s="2" t="e">
        <f>VLOOKUP(Table1[[#This Row],[Player]],#REF!,22,0)</f>
        <v>#REF!</v>
      </c>
      <c r="F24" s="2" t="e">
        <f>IF(Table1[[#This Row],[Gross]]&gt;0,Table1[[#This Row],[Gross]]-72,0)</f>
        <v>#REF!</v>
      </c>
      <c r="G24" s="2" t="e">
        <f>IF(Table1[[#This Row],[Gross]]&gt;0,Table1[[#This Row],[Gross]]-Table1[[#This Row],[Index]],0)</f>
        <v>#REF!</v>
      </c>
      <c r="H24" s="2" t="e">
        <f>IF(Table1[[#This Row],[Net]]&gt;0,Table1[[#This Row],[Net]]-72,0)</f>
        <v>#REF!</v>
      </c>
      <c r="I24" s="2" t="e">
        <f>VLOOKUP(Table1[[#This Row],[Player]],#REF!,28,0)</f>
        <v>#REF!</v>
      </c>
    </row>
    <row r="25" spans="1:9" ht="12.75" x14ac:dyDescent="0.2">
      <c r="A25" s="6" t="s">
        <v>38</v>
      </c>
      <c r="B25" s="2" t="e">
        <f>VLOOKUP(A25,#REF!,2,0)</f>
        <v>#REF!</v>
      </c>
      <c r="C25" s="2" t="e">
        <f>VLOOKUP(Table1[[#This Row],[Player]],#REF!,3,0)</f>
        <v>#REF!</v>
      </c>
      <c r="D25" s="2">
        <v>8</v>
      </c>
      <c r="E25" s="2" t="e">
        <f>VLOOKUP(Table1[[#This Row],[Player]],#REF!,22,0)</f>
        <v>#REF!</v>
      </c>
      <c r="F25" s="2" t="e">
        <f>IF(Table1[[#This Row],[Gross]]&gt;0,Table1[[#This Row],[Gross]]-72,0)</f>
        <v>#REF!</v>
      </c>
      <c r="G25" s="2" t="e">
        <f>IF(Table1[[#This Row],[Gross]]&gt;0,Table1[[#This Row],[Gross]]-Table1[[#This Row],[Index]],0)</f>
        <v>#REF!</v>
      </c>
      <c r="H25" s="2" t="e">
        <f>IF(Table1[[#This Row],[Net]]&gt;0,Table1[[#This Row],[Net]]-72,0)</f>
        <v>#REF!</v>
      </c>
      <c r="I25" s="2">
        <v>0</v>
      </c>
    </row>
    <row r="26" spans="1:9" ht="12.75" x14ac:dyDescent="0.2">
      <c r="A26" s="6" t="s">
        <v>174</v>
      </c>
      <c r="B26" s="2" t="e">
        <f>VLOOKUP(A26,#REF!,2,0)</f>
        <v>#REF!</v>
      </c>
      <c r="C26" s="2" t="e">
        <f>VLOOKUP(Table1[[#This Row],[Player]],#REF!,3,0)</f>
        <v>#REF!</v>
      </c>
      <c r="D26" s="2">
        <v>1</v>
      </c>
      <c r="E26" s="2" t="e">
        <f>VLOOKUP(Table1[[#This Row],[Player]],#REF!,22,0)</f>
        <v>#REF!</v>
      </c>
      <c r="F26" s="2" t="e">
        <f>IF(Table1[[#This Row],[Gross]]&gt;0,Table1[[#This Row],[Gross]]-72,0)</f>
        <v>#REF!</v>
      </c>
      <c r="G26" s="2" t="e">
        <f>IF(Table1[[#This Row],[Gross]]&gt;0,Table1[[#This Row],[Gross]]-Table1[[#This Row],[Index]],0)</f>
        <v>#REF!</v>
      </c>
      <c r="H26" s="2" t="e">
        <f>IF(Table1[[#This Row],[Net]]&gt;0,Table1[[#This Row],[Net]]-72,0)</f>
        <v>#REF!</v>
      </c>
      <c r="I26" s="2">
        <v>0</v>
      </c>
    </row>
    <row r="27" spans="1:9" ht="12.75" x14ac:dyDescent="0.2">
      <c r="A27" s="6" t="s">
        <v>174</v>
      </c>
      <c r="B27" s="2" t="e">
        <f>VLOOKUP(A27,#REF!,2,0)</f>
        <v>#REF!</v>
      </c>
      <c r="C27" s="2" t="e">
        <f>VLOOKUP(Table1[[#This Row],[Player]],#REF!,3,0)</f>
        <v>#REF!</v>
      </c>
      <c r="D27" s="2">
        <v>2</v>
      </c>
      <c r="E27" s="2" t="e">
        <f>VLOOKUP(Table1[[#This Row],[Player]],#REF!,22,0)</f>
        <v>#REF!</v>
      </c>
      <c r="F27" s="2" t="e">
        <f>IF(Table1[[#This Row],[Gross]]&gt;0,Table1[[#This Row],[Gross]]-72,0)</f>
        <v>#REF!</v>
      </c>
      <c r="G27" s="2" t="e">
        <f>IF(Table1[[#This Row],[Gross]]&gt;0,Table1[[#This Row],[Gross]]-Table1[[#This Row],[Index]],0)</f>
        <v>#REF!</v>
      </c>
      <c r="H27" s="2" t="e">
        <f>IF(Table1[[#This Row],[Net]]&gt;0,Table1[[#This Row],[Net]]-72,0)</f>
        <v>#REF!</v>
      </c>
      <c r="I27" s="2" t="e">
        <f>VLOOKUP(Table1[[#This Row],[Player]],#REF!,28,0)</f>
        <v>#REF!</v>
      </c>
    </row>
    <row r="28" spans="1:9" ht="12.75" x14ac:dyDescent="0.2">
      <c r="A28" s="6" t="s">
        <v>174</v>
      </c>
      <c r="B28" s="2" t="e">
        <f>VLOOKUP(A28,#REF!,2,0)</f>
        <v>#REF!</v>
      </c>
      <c r="C28" s="2" t="e">
        <f>VLOOKUP(Table1[[#This Row],[Player]],#REF!,3,0)</f>
        <v>#REF!</v>
      </c>
      <c r="D28" s="2">
        <v>3</v>
      </c>
      <c r="E28" s="2" t="e">
        <f>VLOOKUP(Table1[[#This Row],[Player]],#REF!,22,0)</f>
        <v>#REF!</v>
      </c>
      <c r="F28" s="2" t="e">
        <f>IF(Table1[[#This Row],[Gross]]&gt;0,Table1[[#This Row],[Gross]]-72,0)</f>
        <v>#REF!</v>
      </c>
      <c r="G28" s="2" t="e">
        <f>IF(Table1[[#This Row],[Gross]]&gt;0,Table1[[#This Row],[Gross]]-Table1[[#This Row],[Index]],0)</f>
        <v>#REF!</v>
      </c>
      <c r="H28" s="2" t="e">
        <f>IF(Table1[[#This Row],[Net]]&gt;0,Table1[[#This Row],[Net]]-72,0)</f>
        <v>#REF!</v>
      </c>
      <c r="I28" s="2" t="e">
        <f>VLOOKUP(Table1[[#This Row],[Player]],#REF!,28,0)</f>
        <v>#REF!</v>
      </c>
    </row>
    <row r="29" spans="1:9" ht="12.75" x14ac:dyDescent="0.2">
      <c r="A29" s="6" t="s">
        <v>174</v>
      </c>
      <c r="B29" s="2" t="e">
        <f>VLOOKUP(A29,#REF!,2,0)</f>
        <v>#REF!</v>
      </c>
      <c r="C29" s="2" t="e">
        <f>VLOOKUP(Table1[[#This Row],[Player]],#REF!,3,0)</f>
        <v>#REF!</v>
      </c>
      <c r="D29" s="2">
        <v>6</v>
      </c>
      <c r="E29" s="2" t="e">
        <f>VLOOKUP(Table1[[#This Row],[Player]],#REF!,22,0)</f>
        <v>#REF!</v>
      </c>
      <c r="F29" s="2" t="e">
        <f>IF(Table1[[#This Row],[Gross]]&gt;0,Table1[[#This Row],[Gross]]-72,0)</f>
        <v>#REF!</v>
      </c>
      <c r="G29" s="2" t="e">
        <f>IF(Table1[[#This Row],[Gross]]&gt;0,Table1[[#This Row],[Gross]]-Table1[[#This Row],[Index]],0)</f>
        <v>#REF!</v>
      </c>
      <c r="H29" s="2" t="e">
        <f>IF(Table1[[#This Row],[Net]]&gt;0,Table1[[#This Row],[Net]]-72,0)</f>
        <v>#REF!</v>
      </c>
      <c r="I29" s="2" t="e">
        <f>VLOOKUP(Table1[[#This Row],[Player]],#REF!,28,0)</f>
        <v>#REF!</v>
      </c>
    </row>
    <row r="30" spans="1:9" ht="12.75" x14ac:dyDescent="0.2">
      <c r="A30" s="6" t="s">
        <v>174</v>
      </c>
      <c r="B30" s="2" t="e">
        <f>VLOOKUP(A30,#REF!,2,0)</f>
        <v>#REF!</v>
      </c>
      <c r="C30" s="2" t="e">
        <f>VLOOKUP(Table1[[#This Row],[Player]],#REF!,3,0)</f>
        <v>#REF!</v>
      </c>
      <c r="D30" s="2">
        <v>7</v>
      </c>
      <c r="E30" s="2" t="e">
        <f>VLOOKUP(Table1[[#This Row],[Player]],#REF!,22,0)</f>
        <v>#REF!</v>
      </c>
      <c r="F30" s="2" t="e">
        <f>IF(Table1[[#This Row],[Gross]]&gt;0,Table1[[#This Row],[Gross]]-72,0)</f>
        <v>#REF!</v>
      </c>
      <c r="G30" s="2" t="e">
        <f>IF(Table1[[#This Row],[Gross]]&gt;0,Table1[[#This Row],[Gross]]-Table1[[#This Row],[Index]],0)</f>
        <v>#REF!</v>
      </c>
      <c r="H30" s="2" t="e">
        <f>IF(Table1[[#This Row],[Net]]&gt;0,Table1[[#This Row],[Net]]-72,0)</f>
        <v>#REF!</v>
      </c>
      <c r="I30" s="2" t="e">
        <f>VLOOKUP(Table1[[#This Row],[Player]],#REF!,28,0)</f>
        <v>#REF!</v>
      </c>
    </row>
    <row r="31" spans="1:9" ht="12.75" x14ac:dyDescent="0.2">
      <c r="A31" s="6" t="s">
        <v>174</v>
      </c>
      <c r="B31" s="2" t="e">
        <f>VLOOKUP(A31,#REF!,2,0)</f>
        <v>#REF!</v>
      </c>
      <c r="C31" s="2" t="e">
        <f>VLOOKUP(Table1[[#This Row],[Player]],#REF!,3,0)</f>
        <v>#REF!</v>
      </c>
      <c r="D31" s="2">
        <v>8</v>
      </c>
      <c r="E31" s="2" t="e">
        <f>VLOOKUP(Table1[[#This Row],[Player]],#REF!,22,0)</f>
        <v>#REF!</v>
      </c>
      <c r="F31" s="2" t="e">
        <f>IF(Table1[[#This Row],[Gross]]&gt;0,Table1[[#This Row],[Gross]]-72,0)</f>
        <v>#REF!</v>
      </c>
      <c r="G31" s="2" t="e">
        <f>IF(Table1[[#This Row],[Gross]]&gt;0,Table1[[#This Row],[Gross]]-Table1[[#This Row],[Index]],0)</f>
        <v>#REF!</v>
      </c>
      <c r="H31" s="2" t="e">
        <f>IF(Table1[[#This Row],[Net]]&gt;0,Table1[[#This Row],[Net]]-72,0)</f>
        <v>#REF!</v>
      </c>
      <c r="I31" s="2">
        <v>0</v>
      </c>
    </row>
    <row r="32" spans="1:9" ht="12.75" x14ac:dyDescent="0.2">
      <c r="A32" s="6" t="s">
        <v>175</v>
      </c>
      <c r="B32" s="2" t="e">
        <f>VLOOKUP(A32,#REF!,2,0)</f>
        <v>#REF!</v>
      </c>
      <c r="C32" s="2" t="e">
        <f>VLOOKUP(Table1[[#This Row],[Player]],#REF!,3,0)</f>
        <v>#REF!</v>
      </c>
      <c r="D32" s="2">
        <v>1</v>
      </c>
      <c r="E32" s="2" t="e">
        <f>VLOOKUP(Table1[[#This Row],[Player]],#REF!,22,0)</f>
        <v>#REF!</v>
      </c>
      <c r="F32" s="2" t="e">
        <f>IF(Table1[[#This Row],[Gross]]&gt;0,Table1[[#This Row],[Gross]]-72,0)</f>
        <v>#REF!</v>
      </c>
      <c r="G32" s="2" t="e">
        <f>IF(Table1[[#This Row],[Gross]]&gt;0,Table1[[#This Row],[Gross]]-Table1[[#This Row],[Index]],0)</f>
        <v>#REF!</v>
      </c>
      <c r="H32" s="2" t="e">
        <f>IF(Table1[[#This Row],[Net]]&gt;0,Table1[[#This Row],[Net]]-72,0)</f>
        <v>#REF!</v>
      </c>
      <c r="I32" s="2">
        <v>0</v>
      </c>
    </row>
    <row r="33" spans="1:9" ht="12.75" x14ac:dyDescent="0.2">
      <c r="A33" s="6" t="s">
        <v>175</v>
      </c>
      <c r="B33" s="2" t="e">
        <f>VLOOKUP(A33,#REF!,2,0)</f>
        <v>#REF!</v>
      </c>
      <c r="C33" s="2" t="e">
        <f>VLOOKUP(Table1[[#This Row],[Player]],#REF!,3,0)</f>
        <v>#REF!</v>
      </c>
      <c r="D33" s="2">
        <v>2</v>
      </c>
      <c r="E33" s="2" t="e">
        <f>VLOOKUP(Table1[[#This Row],[Player]],#REF!,22,0)</f>
        <v>#REF!</v>
      </c>
      <c r="F33" s="2" t="e">
        <f>IF(Table1[[#This Row],[Gross]]&gt;0,Table1[[#This Row],[Gross]]-72,0)</f>
        <v>#REF!</v>
      </c>
      <c r="G33" s="2" t="e">
        <f>IF(Table1[[#This Row],[Gross]]&gt;0,Table1[[#This Row],[Gross]]-Table1[[#This Row],[Index]],0)</f>
        <v>#REF!</v>
      </c>
      <c r="H33" s="2" t="e">
        <f>IF(Table1[[#This Row],[Net]]&gt;0,Table1[[#This Row],[Net]]-72,0)</f>
        <v>#REF!</v>
      </c>
      <c r="I33" s="2" t="e">
        <f>VLOOKUP(Table1[[#This Row],[Player]],#REF!,28,0)</f>
        <v>#REF!</v>
      </c>
    </row>
    <row r="34" spans="1:9" ht="12.75" x14ac:dyDescent="0.2">
      <c r="A34" s="6" t="s">
        <v>175</v>
      </c>
      <c r="B34" s="2" t="e">
        <f>VLOOKUP(A34,#REF!,2,0)</f>
        <v>#REF!</v>
      </c>
      <c r="C34" s="2" t="e">
        <f>VLOOKUP(Table1[[#This Row],[Player]],#REF!,3,0)</f>
        <v>#REF!</v>
      </c>
      <c r="D34" s="2">
        <v>3</v>
      </c>
      <c r="E34" s="2" t="e">
        <f>VLOOKUP(Table1[[#This Row],[Player]],#REF!,22,0)</f>
        <v>#REF!</v>
      </c>
      <c r="F34" s="2" t="e">
        <f>IF(Table1[[#This Row],[Gross]]&gt;0,Table1[[#This Row],[Gross]]-72,0)</f>
        <v>#REF!</v>
      </c>
      <c r="G34" s="2" t="e">
        <f>IF(Table1[[#This Row],[Gross]]&gt;0,Table1[[#This Row],[Gross]]-Table1[[#This Row],[Index]],0)</f>
        <v>#REF!</v>
      </c>
      <c r="H34" s="2" t="e">
        <f>IF(Table1[[#This Row],[Net]]&gt;0,Table1[[#This Row],[Net]]-72,0)</f>
        <v>#REF!</v>
      </c>
      <c r="I34" s="2" t="e">
        <f>VLOOKUP(Table1[[#This Row],[Player]],#REF!,28,0)</f>
        <v>#REF!</v>
      </c>
    </row>
    <row r="35" spans="1:9" ht="12.75" x14ac:dyDescent="0.2">
      <c r="A35" s="6" t="s">
        <v>175</v>
      </c>
      <c r="B35" s="2" t="e">
        <f>VLOOKUP(A35,#REF!,2,0)</f>
        <v>#REF!</v>
      </c>
      <c r="C35" s="2" t="e">
        <f>VLOOKUP(Table1[[#This Row],[Player]],#REF!,3,0)</f>
        <v>#REF!</v>
      </c>
      <c r="D35" s="2">
        <v>6</v>
      </c>
      <c r="E35" s="2" t="e">
        <f>VLOOKUP(Table1[[#This Row],[Player]],#REF!,22,0)</f>
        <v>#REF!</v>
      </c>
      <c r="F35" s="2" t="e">
        <f>IF(Table1[[#This Row],[Gross]]&gt;0,Table1[[#This Row],[Gross]]-72,0)</f>
        <v>#REF!</v>
      </c>
      <c r="G35" s="2" t="e">
        <f>IF(Table1[[#This Row],[Gross]]&gt;0,Table1[[#This Row],[Gross]]-Table1[[#This Row],[Index]],0)</f>
        <v>#REF!</v>
      </c>
      <c r="H35" s="2" t="e">
        <f>IF(Table1[[#This Row],[Net]]&gt;0,Table1[[#This Row],[Net]]-72,0)</f>
        <v>#REF!</v>
      </c>
      <c r="I35" s="2" t="e">
        <f>VLOOKUP(Table1[[#This Row],[Player]],#REF!,28,0)</f>
        <v>#REF!</v>
      </c>
    </row>
    <row r="36" spans="1:9" ht="12.75" x14ac:dyDescent="0.2">
      <c r="A36" s="6" t="s">
        <v>175</v>
      </c>
      <c r="B36" s="2" t="e">
        <f>VLOOKUP(A36,#REF!,2,0)</f>
        <v>#REF!</v>
      </c>
      <c r="C36" s="2" t="e">
        <f>VLOOKUP(Table1[[#This Row],[Player]],#REF!,3,0)</f>
        <v>#REF!</v>
      </c>
      <c r="D36" s="2">
        <v>7</v>
      </c>
      <c r="E36" s="2" t="e">
        <f>VLOOKUP(Table1[[#This Row],[Player]],#REF!,22,0)</f>
        <v>#REF!</v>
      </c>
      <c r="F36" s="2" t="e">
        <f>IF(Table1[[#This Row],[Gross]]&gt;0,Table1[[#This Row],[Gross]]-72,0)</f>
        <v>#REF!</v>
      </c>
      <c r="G36" s="2" t="e">
        <f>IF(Table1[[#This Row],[Gross]]&gt;0,Table1[[#This Row],[Gross]]-Table1[[#This Row],[Index]],0)</f>
        <v>#REF!</v>
      </c>
      <c r="H36" s="2" t="e">
        <f>IF(Table1[[#This Row],[Net]]&gt;0,Table1[[#This Row],[Net]]-72,0)</f>
        <v>#REF!</v>
      </c>
      <c r="I36" s="2" t="e">
        <f>VLOOKUP(Table1[[#This Row],[Player]],#REF!,28,0)</f>
        <v>#REF!</v>
      </c>
    </row>
    <row r="37" spans="1:9" ht="12.75" x14ac:dyDescent="0.2">
      <c r="A37" s="6" t="s">
        <v>175</v>
      </c>
      <c r="B37" s="2" t="e">
        <f>VLOOKUP(A37,#REF!,2,0)</f>
        <v>#REF!</v>
      </c>
      <c r="C37" s="2" t="e">
        <f>VLOOKUP(Table1[[#This Row],[Player]],#REF!,3,0)</f>
        <v>#REF!</v>
      </c>
      <c r="D37" s="2">
        <v>8</v>
      </c>
      <c r="E37" s="2" t="e">
        <f>VLOOKUP(Table1[[#This Row],[Player]],#REF!,22,0)</f>
        <v>#REF!</v>
      </c>
      <c r="F37" s="2" t="e">
        <f>IF(Table1[[#This Row],[Gross]]&gt;0,Table1[[#This Row],[Gross]]-72,0)</f>
        <v>#REF!</v>
      </c>
      <c r="G37" s="2" t="e">
        <f>IF(Table1[[#This Row],[Gross]]&gt;0,Table1[[#This Row],[Gross]]-Table1[[#This Row],[Index]],0)</f>
        <v>#REF!</v>
      </c>
      <c r="H37" s="2" t="e">
        <f>IF(Table1[[#This Row],[Net]]&gt;0,Table1[[#This Row],[Net]]-72,0)</f>
        <v>#REF!</v>
      </c>
      <c r="I37" s="2">
        <v>0</v>
      </c>
    </row>
    <row r="38" spans="1:9" ht="12.75" hidden="1" x14ac:dyDescent="0.2">
      <c r="A38" s="6" t="s">
        <v>172</v>
      </c>
      <c r="B38" s="2" t="e">
        <f>VLOOKUP(A38,#REF!,2,0)</f>
        <v>#REF!</v>
      </c>
      <c r="C38" s="2" t="e">
        <f>VLOOKUP(Table1[[#This Row],[Player]],#REF!,3,0)</f>
        <v>#REF!</v>
      </c>
      <c r="D38" s="2">
        <v>4</v>
      </c>
      <c r="E38" s="2" t="e">
        <f>SUM(VLOOKUP(Table1[[#This Row],[Player]],#REF!,11,0),VLOOKUP(Table1[[#This Row],[Player]],#REF!,11,0))</f>
        <v>#REF!</v>
      </c>
      <c r="F38" s="2" t="e">
        <f>IF(Table1[[#This Row],[Gross]]&gt;0,Table1[[#This Row],[Gross]]-72,0)</f>
        <v>#REF!</v>
      </c>
      <c r="G38" s="2" t="e">
        <f>IF(Table1[[#This Row],[Gross]]&gt;0,Table1[[#This Row],[Gross]]-Table1[[#This Row],[Index]],0)</f>
        <v>#REF!</v>
      </c>
      <c r="H38" s="2" t="e">
        <f>IF(Table1[[#This Row],[Net]]&gt;0,Table1[[#This Row],[Net]]-72,0)</f>
        <v>#REF!</v>
      </c>
      <c r="I38" s="2" t="e">
        <f>SUM(VLOOKUP(Table1[[#This Row],[Player]],#REF!,18,0),VLOOKUP(Table1[[#This Row],[Player]],#REF!,18,0))</f>
        <v>#REF!</v>
      </c>
    </row>
    <row r="39" spans="1:9" ht="12.75" hidden="1" x14ac:dyDescent="0.2">
      <c r="A39" s="6" t="s">
        <v>42</v>
      </c>
      <c r="B39" s="2" t="e">
        <f>VLOOKUP(A39,#REF!,2,0)</f>
        <v>#REF!</v>
      </c>
      <c r="C39" s="2" t="e">
        <f>VLOOKUP(Table1[[#This Row],[Player]],#REF!,3,0)</f>
        <v>#REF!</v>
      </c>
      <c r="D39" s="2">
        <v>4</v>
      </c>
      <c r="E39" s="2" t="e">
        <f>SUM(VLOOKUP(Table1[[#This Row],[Player]],#REF!,11,0),VLOOKUP(Table1[[#This Row],[Player]],#REF!,11,0))</f>
        <v>#REF!</v>
      </c>
      <c r="F39" s="2" t="e">
        <f>IF(Table1[[#This Row],[Gross]]&gt;0,Table1[[#This Row],[Gross]]-72,0)</f>
        <v>#REF!</v>
      </c>
      <c r="G39" s="2" t="e">
        <f>IF(Table1[[#This Row],[Gross]]&gt;0,Table1[[#This Row],[Gross]]-Table1[[#This Row],[Index]],0)</f>
        <v>#REF!</v>
      </c>
      <c r="H39" s="2" t="e">
        <f>IF(Table1[[#This Row],[Net]]&gt;0,Table1[[#This Row],[Net]]-72,0)</f>
        <v>#REF!</v>
      </c>
      <c r="I39" s="2" t="e">
        <f>SUM(VLOOKUP(Table1[[#This Row],[Player]],#REF!,18,0),VLOOKUP(Table1[[#This Row],[Player]],#REF!,18,0))</f>
        <v>#REF!</v>
      </c>
    </row>
    <row r="40" spans="1:9" ht="12.75" hidden="1" x14ac:dyDescent="0.2">
      <c r="A40" s="6" t="s">
        <v>173</v>
      </c>
      <c r="B40" s="2" t="e">
        <f>VLOOKUP(A40,#REF!,2,0)</f>
        <v>#REF!</v>
      </c>
      <c r="C40" s="2" t="e">
        <f>VLOOKUP(Table1[[#This Row],[Player]],#REF!,3,0)</f>
        <v>#REF!</v>
      </c>
      <c r="D40" s="2">
        <v>4</v>
      </c>
      <c r="E40" s="2" t="e">
        <f>SUM(VLOOKUP(Table1[[#This Row],[Player]],#REF!,11,0),VLOOKUP(Table1[[#This Row],[Player]],#REF!,11,0))</f>
        <v>#REF!</v>
      </c>
      <c r="F40" s="2" t="e">
        <f>IF(Table1[[#This Row],[Gross]]&gt;0,Table1[[#This Row],[Gross]]-72,0)</f>
        <v>#REF!</v>
      </c>
      <c r="G40" s="2" t="e">
        <f>IF(Table1[[#This Row],[Gross]]&gt;0,Table1[[#This Row],[Gross]]-Table1[[#This Row],[Index]],0)</f>
        <v>#REF!</v>
      </c>
      <c r="H40" s="2" t="e">
        <f>IF(Table1[[#This Row],[Net]]&gt;0,Table1[[#This Row],[Net]]-72,0)</f>
        <v>#REF!</v>
      </c>
      <c r="I40" s="2" t="e">
        <f>SUM(VLOOKUP(Table1[[#This Row],[Player]],#REF!,18,0),VLOOKUP(Table1[[#This Row],[Player]],#REF!,18,0))</f>
        <v>#REF!</v>
      </c>
    </row>
    <row r="41" spans="1:9" ht="12.75" hidden="1" x14ac:dyDescent="0.2">
      <c r="A41" s="6" t="s">
        <v>38</v>
      </c>
      <c r="B41" s="2" t="e">
        <f>VLOOKUP(A41,#REF!,2,0)</f>
        <v>#REF!</v>
      </c>
      <c r="C41" s="2" t="e">
        <f>VLOOKUP(Table1[[#This Row],[Player]],#REF!,3,0)</f>
        <v>#REF!</v>
      </c>
      <c r="D41" s="2">
        <v>4</v>
      </c>
      <c r="E41" s="2" t="e">
        <f>SUM(VLOOKUP(Table1[[#This Row],[Player]],#REF!,11,0),VLOOKUP(Table1[[#This Row],[Player]],#REF!,11,0))</f>
        <v>#REF!</v>
      </c>
      <c r="F41" s="2" t="e">
        <f>IF(Table1[[#This Row],[Gross]]&gt;0,Table1[[#This Row],[Gross]]-72,0)</f>
        <v>#REF!</v>
      </c>
      <c r="G41" s="2" t="e">
        <f>IF(Table1[[#This Row],[Gross]]&gt;0,Table1[[#This Row],[Gross]]-Table1[[#This Row],[Index]],0)</f>
        <v>#REF!</v>
      </c>
      <c r="H41" s="2" t="e">
        <f>IF(Table1[[#This Row],[Net]]&gt;0,Table1[[#This Row],[Net]]-72,0)</f>
        <v>#REF!</v>
      </c>
      <c r="I41" s="2" t="e">
        <f>SUM(VLOOKUP(Table1[[#This Row],[Player]],#REF!,18,0),VLOOKUP(Table1[[#This Row],[Player]],#REF!,18,0))</f>
        <v>#REF!</v>
      </c>
    </row>
    <row r="42" spans="1:9" ht="12.75" hidden="1" x14ac:dyDescent="0.2">
      <c r="A42" s="6" t="s">
        <v>174</v>
      </c>
      <c r="B42" s="2" t="e">
        <f>VLOOKUP(A42,#REF!,2,0)</f>
        <v>#REF!</v>
      </c>
      <c r="C42" s="2" t="e">
        <f>VLOOKUP(Table1[[#This Row],[Player]],#REF!,3,0)</f>
        <v>#REF!</v>
      </c>
      <c r="D42" s="2">
        <v>4</v>
      </c>
      <c r="E42" s="2" t="e">
        <f>SUM(VLOOKUP(Table1[[#This Row],[Player]],#REF!,11,0),VLOOKUP(Table1[[#This Row],[Player]],#REF!,11,0))</f>
        <v>#REF!</v>
      </c>
      <c r="F42" s="2" t="e">
        <f>IF(Table1[[#This Row],[Gross]]&gt;0,Table1[[#This Row],[Gross]]-72,0)</f>
        <v>#REF!</v>
      </c>
      <c r="G42" s="2" t="e">
        <f>IF(Table1[[#This Row],[Gross]]&gt;0,Table1[[#This Row],[Gross]]-Table1[[#This Row],[Index]],0)</f>
        <v>#REF!</v>
      </c>
      <c r="H42" s="2" t="e">
        <f>IF(Table1[[#This Row],[Net]]&gt;0,Table1[[#This Row],[Net]]-72,0)</f>
        <v>#REF!</v>
      </c>
      <c r="I42" s="2" t="e">
        <f>SUM(VLOOKUP(Table1[[#This Row],[Player]],#REF!,18,0),VLOOKUP(Table1[[#This Row],[Player]],#REF!,18,0))</f>
        <v>#REF!</v>
      </c>
    </row>
    <row r="43" spans="1:9" ht="12.75" hidden="1" x14ac:dyDescent="0.2">
      <c r="A43" s="6" t="s">
        <v>175</v>
      </c>
      <c r="B43" s="2" t="e">
        <f>VLOOKUP(A43,#REF!,2,0)</f>
        <v>#REF!</v>
      </c>
      <c r="C43" s="2" t="e">
        <f>VLOOKUP(Table1[[#This Row],[Player]],#REF!,3,0)</f>
        <v>#REF!</v>
      </c>
      <c r="D43" s="2">
        <v>4</v>
      </c>
      <c r="E43" s="2" t="e">
        <f>SUM(VLOOKUP(Table1[[#This Row],[Player]],#REF!,11,0),VLOOKUP(Table1[[#This Row],[Player]],#REF!,11,0))</f>
        <v>#REF!</v>
      </c>
      <c r="F43" s="2" t="e">
        <f>IF(Table1[[#This Row],[Gross]]&gt;0,Table1[[#This Row],[Gross]]-72,0)</f>
        <v>#REF!</v>
      </c>
      <c r="G43" s="2" t="e">
        <f>IF(Table1[[#This Row],[Gross]]&gt;0,Table1[[#This Row],[Gross]]-Table1[[#This Row],[Index]],0)</f>
        <v>#REF!</v>
      </c>
      <c r="H43" s="2" t="e">
        <f>IF(Table1[[#This Row],[Net]]&gt;0,Table1[[#This Row],[Net]]-72,0)</f>
        <v>#REF!</v>
      </c>
      <c r="I43" s="2" t="e">
        <f>SUM(VLOOKUP(Table1[[#This Row],[Player]],#REF!,18,0),VLOOKUP(Table1[[#This Row],[Player]],#REF!,18,0))</f>
        <v>#REF!</v>
      </c>
    </row>
    <row r="44" spans="1:9" ht="12.75" hidden="1" x14ac:dyDescent="0.2">
      <c r="A44" s="6" t="s">
        <v>39</v>
      </c>
      <c r="B44" s="2" t="e">
        <f>VLOOKUP(A44,#REF!,2,0)</f>
        <v>#REF!</v>
      </c>
      <c r="C44" s="2" t="e">
        <f>VLOOKUP(Table1[[#This Row],[Player]],#REF!,3,0)</f>
        <v>#REF!</v>
      </c>
      <c r="D44" s="2">
        <v>4</v>
      </c>
      <c r="E44" s="2" t="e">
        <f>SUM(VLOOKUP(Table1[[#This Row],[Player]],#REF!,11,0),VLOOKUP(Table1[[#This Row],[Player]],#REF!,11,0))</f>
        <v>#REF!</v>
      </c>
      <c r="F44" s="2" t="e">
        <f>IF(Table1[[#This Row],[Gross]]&gt;0,Table1[[#This Row],[Gross]]-72,0)</f>
        <v>#REF!</v>
      </c>
      <c r="G44" s="2" t="e">
        <f>IF(Table1[[#This Row],[Gross]]&gt;0,Table1[[#This Row],[Gross]]-Table1[[#This Row],[Index]],0)</f>
        <v>#REF!</v>
      </c>
      <c r="H44" s="2" t="e">
        <f>IF(Table1[[#This Row],[Net]]&gt;0,Table1[[#This Row],[Net]]-72,0)</f>
        <v>#REF!</v>
      </c>
      <c r="I44" s="2" t="e">
        <f>SUM(VLOOKUP(Table1[[#This Row],[Player]],#REF!,18,0),VLOOKUP(Table1[[#This Row],[Player]],#REF!,18,0))</f>
        <v>#REF!</v>
      </c>
    </row>
    <row r="45" spans="1:9" ht="12.75" hidden="1" x14ac:dyDescent="0.2">
      <c r="A45" s="6" t="s">
        <v>46</v>
      </c>
      <c r="B45" s="2" t="e">
        <f>VLOOKUP(A45,#REF!,2,0)</f>
        <v>#REF!</v>
      </c>
      <c r="C45" s="2" t="e">
        <f>VLOOKUP(Table1[[#This Row],[Player]],#REF!,3,0)</f>
        <v>#REF!</v>
      </c>
      <c r="D45" s="2">
        <v>4</v>
      </c>
      <c r="E45" s="2" t="e">
        <f>SUM(VLOOKUP(Table1[[#This Row],[Player]],#REF!,11,0),VLOOKUP(Table1[[#This Row],[Player]],#REF!,11,0))</f>
        <v>#REF!</v>
      </c>
      <c r="F45" s="2" t="e">
        <f>IF(Table1[[#This Row],[Gross]]&gt;0,Table1[[#This Row],[Gross]]-72,0)</f>
        <v>#REF!</v>
      </c>
      <c r="G45" s="2" t="e">
        <f>IF(Table1[[#This Row],[Gross]]&gt;0,Table1[[#This Row],[Gross]]-Table1[[#This Row],[Index]],0)</f>
        <v>#REF!</v>
      </c>
      <c r="H45" s="2" t="e">
        <f>IF(Table1[[#This Row],[Net]]&gt;0,Table1[[#This Row],[Net]]-72,0)</f>
        <v>#REF!</v>
      </c>
      <c r="I45" s="2" t="e">
        <f>SUM(VLOOKUP(Table1[[#This Row],[Player]],#REF!,18,0),VLOOKUP(Table1[[#This Row],[Player]],#REF!,18,0))</f>
        <v>#REF!</v>
      </c>
    </row>
    <row r="46" spans="1:9" ht="12.75" hidden="1" x14ac:dyDescent="0.2">
      <c r="A46" s="6" t="s">
        <v>40</v>
      </c>
      <c r="B46" s="2" t="e">
        <f>VLOOKUP(A46,#REF!,2,0)</f>
        <v>#REF!</v>
      </c>
      <c r="C46" s="2" t="e">
        <f>VLOOKUP(Table1[[#This Row],[Player]],#REF!,3,0)</f>
        <v>#REF!</v>
      </c>
      <c r="D46" s="2">
        <v>4</v>
      </c>
      <c r="E46" s="2" t="e">
        <f>SUM(VLOOKUP(Table1[[#This Row],[Player]],#REF!,11,0),VLOOKUP(Table1[[#This Row],[Player]],#REF!,11,0))</f>
        <v>#REF!</v>
      </c>
      <c r="F46" s="2" t="e">
        <f>IF(Table1[[#This Row],[Gross]]&gt;0,Table1[[#This Row],[Gross]]-72,0)</f>
        <v>#REF!</v>
      </c>
      <c r="G46" s="2" t="e">
        <f>IF(Table1[[#This Row],[Gross]]&gt;0,Table1[[#This Row],[Gross]]-Table1[[#This Row],[Index]],0)</f>
        <v>#REF!</v>
      </c>
      <c r="H46" s="2" t="e">
        <f>IF(Table1[[#This Row],[Net]]&gt;0,Table1[[#This Row],[Net]]-72,0)</f>
        <v>#REF!</v>
      </c>
      <c r="I46" s="2" t="e">
        <f>SUM(VLOOKUP(Table1[[#This Row],[Player]],#REF!,18,0),VLOOKUP(Table1[[#This Row],[Player]],#REF!,18,0))</f>
        <v>#REF!</v>
      </c>
    </row>
    <row r="47" spans="1:9" ht="12.75" hidden="1" x14ac:dyDescent="0.2">
      <c r="A47" s="6" t="s">
        <v>43</v>
      </c>
      <c r="B47" s="2" t="e">
        <f>VLOOKUP(A47,#REF!,2,0)</f>
        <v>#REF!</v>
      </c>
      <c r="C47" s="2" t="e">
        <f>VLOOKUP(Table1[[#This Row],[Player]],#REF!,3,0)</f>
        <v>#REF!</v>
      </c>
      <c r="D47" s="2">
        <v>4</v>
      </c>
      <c r="E47" s="2" t="e">
        <f>SUM(VLOOKUP(Table1[[#This Row],[Player]],#REF!,11,0),VLOOKUP(Table1[[#This Row],[Player]],#REF!,11,0))</f>
        <v>#REF!</v>
      </c>
      <c r="F47" s="2" t="e">
        <f>IF(Table1[[#This Row],[Gross]]&gt;0,Table1[[#This Row],[Gross]]-72,0)</f>
        <v>#REF!</v>
      </c>
      <c r="G47" s="2" t="e">
        <f>IF(Table1[[#This Row],[Gross]]&gt;0,Table1[[#This Row],[Gross]]-Table1[[#This Row],[Index]],0)</f>
        <v>#REF!</v>
      </c>
      <c r="H47" s="2" t="e">
        <f>IF(Table1[[#This Row],[Net]]&gt;0,Table1[[#This Row],[Net]]-72,0)</f>
        <v>#REF!</v>
      </c>
      <c r="I47" s="2" t="e">
        <f>SUM(VLOOKUP(Table1[[#This Row],[Player]],#REF!,18,0),VLOOKUP(Table1[[#This Row],[Player]],#REF!,18,0))</f>
        <v>#REF!</v>
      </c>
    </row>
    <row r="48" spans="1:9" ht="12.75" hidden="1" x14ac:dyDescent="0.2">
      <c r="A48" s="6" t="s">
        <v>41</v>
      </c>
      <c r="B48" s="2" t="e">
        <f>VLOOKUP(A48,#REF!,2,0)</f>
        <v>#REF!</v>
      </c>
      <c r="C48" s="2" t="e">
        <f>VLOOKUP(Table1[[#This Row],[Player]],#REF!,3,0)</f>
        <v>#REF!</v>
      </c>
      <c r="D48" s="2">
        <v>4</v>
      </c>
      <c r="E48" s="2" t="e">
        <f>SUM(VLOOKUP(Table1[[#This Row],[Player]],#REF!,11,0),VLOOKUP(Table1[[#This Row],[Player]],#REF!,11,0))</f>
        <v>#REF!</v>
      </c>
      <c r="F48" s="2" t="e">
        <f>IF(Table1[[#This Row],[Gross]]&gt;0,Table1[[#This Row],[Gross]]-72,0)</f>
        <v>#REF!</v>
      </c>
      <c r="G48" s="2" t="e">
        <f>IF(Table1[[#This Row],[Gross]]&gt;0,Table1[[#This Row],[Gross]]-Table1[[#This Row],[Index]],0)</f>
        <v>#REF!</v>
      </c>
      <c r="H48" s="2" t="e">
        <f>IF(Table1[[#This Row],[Net]]&gt;0,Table1[[#This Row],[Net]]-72,0)</f>
        <v>#REF!</v>
      </c>
      <c r="I48" s="2" t="e">
        <f>SUM(VLOOKUP(Table1[[#This Row],[Player]],#REF!,18,0),VLOOKUP(Table1[[#This Row],[Player]],#REF!,18,0))</f>
        <v>#REF!</v>
      </c>
    </row>
    <row r="49" spans="1:9" ht="12.75" hidden="1" x14ac:dyDescent="0.2">
      <c r="A49" s="6" t="s">
        <v>47</v>
      </c>
      <c r="B49" s="2" t="e">
        <f>VLOOKUP(A49,#REF!,2,0)</f>
        <v>#REF!</v>
      </c>
      <c r="C49" s="2" t="e">
        <f>VLOOKUP(Table1[[#This Row],[Player]],#REF!,3,0)</f>
        <v>#REF!</v>
      </c>
      <c r="D49" s="2">
        <v>4</v>
      </c>
      <c r="E49" s="2" t="e">
        <f>SUM(VLOOKUP(Table1[[#This Row],[Player]],#REF!,11,0),VLOOKUP(Table1[[#This Row],[Player]],#REF!,11,0))</f>
        <v>#REF!</v>
      </c>
      <c r="F49" s="2" t="e">
        <f>IF(Table1[[#This Row],[Gross]]&gt;0,Table1[[#This Row],[Gross]]-72,0)</f>
        <v>#REF!</v>
      </c>
      <c r="G49" s="2" t="e">
        <f>IF(Table1[[#This Row],[Gross]]&gt;0,Table1[[#This Row],[Gross]]-Table1[[#This Row],[Index]],0)</f>
        <v>#REF!</v>
      </c>
      <c r="H49" s="2" t="e">
        <f>IF(Table1[[#This Row],[Net]]&gt;0,Table1[[#This Row],[Net]]-72,0)</f>
        <v>#REF!</v>
      </c>
      <c r="I49" s="2" t="e">
        <f>SUM(VLOOKUP(Table1[[#This Row],[Player]],#REF!,18,0),VLOOKUP(Table1[[#This Row],[Player]],#REF!,18,0))</f>
        <v>#REF!</v>
      </c>
    </row>
    <row r="50" spans="1:9" ht="12.75" hidden="1" x14ac:dyDescent="0.2">
      <c r="A50" s="6" t="s">
        <v>172</v>
      </c>
      <c r="B50" s="2" t="e">
        <f>VLOOKUP(A50,#REF!,2,0)</f>
        <v>#REF!</v>
      </c>
      <c r="C50" s="2" t="e">
        <f>VLOOKUP(Table1[[#This Row],[Player]],#REF!,3,0)</f>
        <v>#REF!</v>
      </c>
      <c r="D50" s="2">
        <v>5</v>
      </c>
      <c r="E50" s="2" t="e">
        <f>SUM(VLOOKUP(Table1[[#This Row],[Player]],#REF!,11,0),VLOOKUP(Table1[[#This Row],[Player]],#REF!,11,0))</f>
        <v>#REF!</v>
      </c>
      <c r="F50" s="2" t="e">
        <f>IF(Table1[[#This Row],[Gross]]&gt;0,Table1[[#This Row],[Gross]]-72,0)</f>
        <v>#REF!</v>
      </c>
      <c r="G50" s="2" t="e">
        <f>IF(Table1[[#This Row],[Gross]]&gt;0,Table1[[#This Row],[Gross]]-Table1[[#This Row],[Index]],0)</f>
        <v>#REF!</v>
      </c>
      <c r="H50" s="2" t="e">
        <f>IF(Table1[[#This Row],[Net]]&gt;0,Table1[[#This Row],[Net]]-72,0)</f>
        <v>#REF!</v>
      </c>
      <c r="I50" s="2" t="e">
        <f>SUM(VLOOKUP(Table1[[#This Row],[Player]],#REF!,18,0),VLOOKUP(Table1[[#This Row],[Player]],#REF!,18,0))</f>
        <v>#REF!</v>
      </c>
    </row>
    <row r="51" spans="1:9" ht="12.75" hidden="1" x14ac:dyDescent="0.2">
      <c r="A51" s="6" t="s">
        <v>42</v>
      </c>
      <c r="B51" s="2" t="e">
        <f>VLOOKUP(A51,#REF!,2,0)</f>
        <v>#REF!</v>
      </c>
      <c r="C51" s="2" t="e">
        <f>VLOOKUP(Table1[[#This Row],[Player]],#REF!,3,0)</f>
        <v>#REF!</v>
      </c>
      <c r="D51" s="2">
        <v>5</v>
      </c>
      <c r="E51" s="2" t="e">
        <f>SUM(VLOOKUP(Table1[[#This Row],[Player]],#REF!,11,0),VLOOKUP(Table1[[#This Row],[Player]],#REF!,11,0))</f>
        <v>#REF!</v>
      </c>
      <c r="F51" s="2" t="e">
        <f>IF(Table1[[#This Row],[Gross]]&gt;0,Table1[[#This Row],[Gross]]-72,0)</f>
        <v>#REF!</v>
      </c>
      <c r="G51" s="2" t="e">
        <f>IF(Table1[[#This Row],[Gross]]&gt;0,Table1[[#This Row],[Gross]]-Table1[[#This Row],[Index]],0)</f>
        <v>#REF!</v>
      </c>
      <c r="H51" s="2" t="e">
        <f>IF(Table1[[#This Row],[Net]]&gt;0,Table1[[#This Row],[Net]]-72,0)</f>
        <v>#REF!</v>
      </c>
      <c r="I51" s="2" t="e">
        <f>SUM(VLOOKUP(Table1[[#This Row],[Player]],#REF!,18,0),VLOOKUP(Table1[[#This Row],[Player]],#REF!,18,0))</f>
        <v>#REF!</v>
      </c>
    </row>
    <row r="52" spans="1:9" ht="12.75" hidden="1" x14ac:dyDescent="0.2">
      <c r="A52" s="6" t="s">
        <v>173</v>
      </c>
      <c r="B52" s="2" t="e">
        <f>VLOOKUP(A52,#REF!,2,0)</f>
        <v>#REF!</v>
      </c>
      <c r="C52" s="2" t="e">
        <f>VLOOKUP(Table1[[#This Row],[Player]],#REF!,3,0)</f>
        <v>#REF!</v>
      </c>
      <c r="D52" s="2">
        <v>5</v>
      </c>
      <c r="E52" s="2" t="e">
        <f>SUM(VLOOKUP(Table1[[#This Row],[Player]],#REF!,11,0),VLOOKUP(Table1[[#This Row],[Player]],#REF!,11,0))</f>
        <v>#REF!</v>
      </c>
      <c r="F52" s="2" t="e">
        <f>IF(Table1[[#This Row],[Gross]]&gt;0,Table1[[#This Row],[Gross]]-72,0)</f>
        <v>#REF!</v>
      </c>
      <c r="G52" s="2" t="e">
        <f>IF(Table1[[#This Row],[Gross]]&gt;0,Table1[[#This Row],[Gross]]-Table1[[#This Row],[Index]],0)</f>
        <v>#REF!</v>
      </c>
      <c r="H52" s="2" t="e">
        <f>IF(Table1[[#This Row],[Net]]&gt;0,Table1[[#This Row],[Net]]-72,0)</f>
        <v>#REF!</v>
      </c>
      <c r="I52" s="2" t="e">
        <f>SUM(VLOOKUP(Table1[[#This Row],[Player]],#REF!,18,0),VLOOKUP(Table1[[#This Row],[Player]],#REF!,18,0))</f>
        <v>#REF!</v>
      </c>
    </row>
    <row r="53" spans="1:9" ht="12.75" hidden="1" x14ac:dyDescent="0.2">
      <c r="A53" s="6" t="s">
        <v>38</v>
      </c>
      <c r="B53" s="2" t="e">
        <f>VLOOKUP(A53,#REF!,2,0)</f>
        <v>#REF!</v>
      </c>
      <c r="C53" s="2" t="e">
        <f>VLOOKUP(Table1[[#This Row],[Player]],#REF!,3,0)</f>
        <v>#REF!</v>
      </c>
      <c r="D53" s="2">
        <v>5</v>
      </c>
      <c r="E53" s="2" t="e">
        <f>SUM(VLOOKUP(Table1[[#This Row],[Player]],#REF!,11,0),VLOOKUP(Table1[[#This Row],[Player]],#REF!,11,0))</f>
        <v>#REF!</v>
      </c>
      <c r="F53" s="2" t="e">
        <f>IF(Table1[[#This Row],[Gross]]&gt;0,Table1[[#This Row],[Gross]]-72,0)</f>
        <v>#REF!</v>
      </c>
      <c r="G53" s="2" t="e">
        <f>IF(Table1[[#This Row],[Gross]]&gt;0,Table1[[#This Row],[Gross]]-Table1[[#This Row],[Index]],0)</f>
        <v>#REF!</v>
      </c>
      <c r="H53" s="2" t="e">
        <f>IF(Table1[[#This Row],[Net]]&gt;0,Table1[[#This Row],[Net]]-72,0)</f>
        <v>#REF!</v>
      </c>
      <c r="I53" s="2" t="e">
        <f>SUM(VLOOKUP(Table1[[#This Row],[Player]],#REF!,18,0),VLOOKUP(Table1[[#This Row],[Player]],#REF!,18,0))</f>
        <v>#REF!</v>
      </c>
    </row>
    <row r="54" spans="1:9" ht="12.75" hidden="1" x14ac:dyDescent="0.2">
      <c r="A54" s="6" t="s">
        <v>174</v>
      </c>
      <c r="B54" s="2" t="e">
        <f>VLOOKUP(A54,#REF!,2,0)</f>
        <v>#REF!</v>
      </c>
      <c r="C54" s="2" t="e">
        <f>VLOOKUP(Table1[[#This Row],[Player]],#REF!,3,0)</f>
        <v>#REF!</v>
      </c>
      <c r="D54" s="2">
        <v>5</v>
      </c>
      <c r="E54" s="2" t="e">
        <f>SUM(VLOOKUP(Table1[[#This Row],[Player]],#REF!,11,0),VLOOKUP(Table1[[#This Row],[Player]],#REF!,11,0))</f>
        <v>#REF!</v>
      </c>
      <c r="F54" s="2" t="e">
        <f>IF(Table1[[#This Row],[Gross]]&gt;0,Table1[[#This Row],[Gross]]-72,0)</f>
        <v>#REF!</v>
      </c>
      <c r="G54" s="2" t="e">
        <f>IF(Table1[[#This Row],[Gross]]&gt;0,Table1[[#This Row],[Gross]]-Table1[[#This Row],[Index]],0)</f>
        <v>#REF!</v>
      </c>
      <c r="H54" s="2" t="e">
        <f>IF(Table1[[#This Row],[Net]]&gt;0,Table1[[#This Row],[Net]]-72,0)</f>
        <v>#REF!</v>
      </c>
      <c r="I54" s="2" t="e">
        <f>SUM(VLOOKUP(Table1[[#This Row],[Player]],#REF!,18,0),VLOOKUP(Table1[[#This Row],[Player]],#REF!,18,0))</f>
        <v>#REF!</v>
      </c>
    </row>
    <row r="55" spans="1:9" ht="12.75" hidden="1" x14ac:dyDescent="0.2">
      <c r="A55" s="6" t="s">
        <v>175</v>
      </c>
      <c r="B55" s="2" t="e">
        <f>VLOOKUP(A55,#REF!,2,0)</f>
        <v>#REF!</v>
      </c>
      <c r="C55" s="2" t="e">
        <f>VLOOKUP(Table1[[#This Row],[Player]],#REF!,3,0)</f>
        <v>#REF!</v>
      </c>
      <c r="D55" s="2">
        <v>5</v>
      </c>
      <c r="E55" s="2" t="e">
        <f>SUM(VLOOKUP(Table1[[#This Row],[Player]],#REF!,11,0),VLOOKUP(Table1[[#This Row],[Player]],#REF!,11,0))</f>
        <v>#REF!</v>
      </c>
      <c r="F55" s="2" t="e">
        <f>IF(Table1[[#This Row],[Gross]]&gt;0,Table1[[#This Row],[Gross]]-72,0)</f>
        <v>#REF!</v>
      </c>
      <c r="G55" s="2" t="e">
        <f>IF(Table1[[#This Row],[Gross]]&gt;0,Table1[[#This Row],[Gross]]-Table1[[#This Row],[Index]],0)</f>
        <v>#REF!</v>
      </c>
      <c r="H55" s="2" t="e">
        <f>IF(Table1[[#This Row],[Net]]&gt;0,Table1[[#This Row],[Net]]-72,0)</f>
        <v>#REF!</v>
      </c>
      <c r="I55" s="2" t="e">
        <f>SUM(VLOOKUP(Table1[[#This Row],[Player]],#REF!,18,0),VLOOKUP(Table1[[#This Row],[Player]],#REF!,18,0))</f>
        <v>#REF!</v>
      </c>
    </row>
    <row r="56" spans="1:9" ht="12.75" hidden="1" x14ac:dyDescent="0.2">
      <c r="A56" s="6" t="s">
        <v>39</v>
      </c>
      <c r="B56" s="2" t="e">
        <f>VLOOKUP(A56,#REF!,2,0)</f>
        <v>#REF!</v>
      </c>
      <c r="C56" s="2" t="e">
        <f>VLOOKUP(Table1[[#This Row],[Player]],#REF!,3,0)</f>
        <v>#REF!</v>
      </c>
      <c r="D56" s="2">
        <v>5</v>
      </c>
      <c r="E56" s="2" t="e">
        <f>SUM(VLOOKUP(Table1[[#This Row],[Player]],#REF!,11,0),VLOOKUP(Table1[[#This Row],[Player]],#REF!,11,0))</f>
        <v>#REF!</v>
      </c>
      <c r="F56" s="2" t="e">
        <f>IF(Table1[[#This Row],[Gross]]&gt;0,Table1[[#This Row],[Gross]]-72,0)</f>
        <v>#REF!</v>
      </c>
      <c r="G56" s="2" t="e">
        <f>IF(Table1[[#This Row],[Gross]]&gt;0,Table1[[#This Row],[Gross]]-Table1[[#This Row],[Index]],0)</f>
        <v>#REF!</v>
      </c>
      <c r="H56" s="2" t="e">
        <f>IF(Table1[[#This Row],[Net]]&gt;0,Table1[[#This Row],[Net]]-72,0)</f>
        <v>#REF!</v>
      </c>
      <c r="I56" s="2" t="e">
        <f>SUM(VLOOKUP(Table1[[#This Row],[Player]],#REF!,18,0),VLOOKUP(Table1[[#This Row],[Player]],#REF!,18,0))</f>
        <v>#REF!</v>
      </c>
    </row>
    <row r="57" spans="1:9" ht="12.75" hidden="1" x14ac:dyDescent="0.2">
      <c r="A57" s="6" t="s">
        <v>46</v>
      </c>
      <c r="B57" s="2" t="e">
        <f>VLOOKUP(A57,#REF!,2,0)</f>
        <v>#REF!</v>
      </c>
      <c r="C57" s="2" t="e">
        <f>VLOOKUP(Table1[[#This Row],[Player]],#REF!,3,0)</f>
        <v>#REF!</v>
      </c>
      <c r="D57" s="2">
        <v>5</v>
      </c>
      <c r="E57" s="2" t="e">
        <f>SUM(VLOOKUP(Table1[[#This Row],[Player]],#REF!,11,0),VLOOKUP(Table1[[#This Row],[Player]],#REF!,11,0))</f>
        <v>#REF!</v>
      </c>
      <c r="F57" s="2" t="e">
        <f>IF(Table1[[#This Row],[Gross]]&gt;0,Table1[[#This Row],[Gross]]-72,0)</f>
        <v>#REF!</v>
      </c>
      <c r="G57" s="2" t="e">
        <f>IF(Table1[[#This Row],[Gross]]&gt;0,Table1[[#This Row],[Gross]]-Table1[[#This Row],[Index]],0)</f>
        <v>#REF!</v>
      </c>
      <c r="H57" s="2" t="e">
        <f>IF(Table1[[#This Row],[Net]]&gt;0,Table1[[#This Row],[Net]]-72,0)</f>
        <v>#REF!</v>
      </c>
      <c r="I57" s="2" t="e">
        <f>SUM(VLOOKUP(Table1[[#This Row],[Player]],#REF!,18,0),VLOOKUP(Table1[[#This Row],[Player]],#REF!,18,0))</f>
        <v>#REF!</v>
      </c>
    </row>
    <row r="58" spans="1:9" ht="12.75" hidden="1" x14ac:dyDescent="0.2">
      <c r="A58" s="6" t="s">
        <v>40</v>
      </c>
      <c r="B58" s="2" t="e">
        <f>VLOOKUP(A58,#REF!,2,0)</f>
        <v>#REF!</v>
      </c>
      <c r="C58" s="2" t="e">
        <f>VLOOKUP(Table1[[#This Row],[Player]],#REF!,3,0)</f>
        <v>#REF!</v>
      </c>
      <c r="D58" s="2">
        <v>5</v>
      </c>
      <c r="E58" s="2" t="e">
        <f>SUM(VLOOKUP(Table1[[#This Row],[Player]],#REF!,11,0),VLOOKUP(Table1[[#This Row],[Player]],#REF!,11,0))</f>
        <v>#REF!</v>
      </c>
      <c r="F58" s="2" t="e">
        <f>IF(Table1[[#This Row],[Gross]]&gt;0,Table1[[#This Row],[Gross]]-72,0)</f>
        <v>#REF!</v>
      </c>
      <c r="G58" s="2" t="e">
        <f>IF(Table1[[#This Row],[Gross]]&gt;0,Table1[[#This Row],[Gross]]-Table1[[#This Row],[Index]],0)</f>
        <v>#REF!</v>
      </c>
      <c r="H58" s="2" t="e">
        <f>IF(Table1[[#This Row],[Net]]&gt;0,Table1[[#This Row],[Net]]-72,0)</f>
        <v>#REF!</v>
      </c>
      <c r="I58" s="2" t="e">
        <f>SUM(VLOOKUP(Table1[[#This Row],[Player]],#REF!,18,0),VLOOKUP(Table1[[#This Row],[Player]],#REF!,18,0))</f>
        <v>#REF!</v>
      </c>
    </row>
    <row r="59" spans="1:9" ht="12.75" hidden="1" x14ac:dyDescent="0.2">
      <c r="A59" s="6" t="s">
        <v>43</v>
      </c>
      <c r="B59" s="2" t="e">
        <f>VLOOKUP(A59,#REF!,2,0)</f>
        <v>#REF!</v>
      </c>
      <c r="C59" s="2" t="e">
        <f>VLOOKUP(Table1[[#This Row],[Player]],#REF!,3,0)</f>
        <v>#REF!</v>
      </c>
      <c r="D59" s="2">
        <v>5</v>
      </c>
      <c r="E59" s="2" t="e">
        <f>SUM(VLOOKUP(Table1[[#This Row],[Player]],#REF!,11,0),VLOOKUP(Table1[[#This Row],[Player]],#REF!,11,0))</f>
        <v>#REF!</v>
      </c>
      <c r="F59" s="2" t="e">
        <f>IF(Table1[[#This Row],[Gross]]&gt;0,Table1[[#This Row],[Gross]]-72,0)</f>
        <v>#REF!</v>
      </c>
      <c r="G59" s="2" t="e">
        <f>IF(Table1[[#This Row],[Gross]]&gt;0,Table1[[#This Row],[Gross]]-Table1[[#This Row],[Index]],0)</f>
        <v>#REF!</v>
      </c>
      <c r="H59" s="2" t="e">
        <f>IF(Table1[[#This Row],[Net]]&gt;0,Table1[[#This Row],[Net]]-72,0)</f>
        <v>#REF!</v>
      </c>
      <c r="I59" s="2" t="e">
        <f>SUM(VLOOKUP(Table1[[#This Row],[Player]],#REF!,18,0),VLOOKUP(Table1[[#This Row],[Player]],#REF!,18,0))</f>
        <v>#REF!</v>
      </c>
    </row>
    <row r="60" spans="1:9" ht="12.75" hidden="1" x14ac:dyDescent="0.2">
      <c r="A60" s="6" t="s">
        <v>41</v>
      </c>
      <c r="B60" s="2" t="e">
        <f>VLOOKUP(A60,#REF!,2,0)</f>
        <v>#REF!</v>
      </c>
      <c r="C60" s="2" t="e">
        <f>VLOOKUP(Table1[[#This Row],[Player]],#REF!,3,0)</f>
        <v>#REF!</v>
      </c>
      <c r="D60" s="2">
        <v>5</v>
      </c>
      <c r="E60" s="2" t="e">
        <f>SUM(VLOOKUP(Table1[[#This Row],[Player]],#REF!,11,0),VLOOKUP(Table1[[#This Row],[Player]],#REF!,11,0))</f>
        <v>#REF!</v>
      </c>
      <c r="F60" s="2" t="e">
        <f>IF(Table1[[#This Row],[Gross]]&gt;0,Table1[[#This Row],[Gross]]-72,0)</f>
        <v>#REF!</v>
      </c>
      <c r="G60" s="2" t="e">
        <f>IF(Table1[[#This Row],[Gross]]&gt;0,Table1[[#This Row],[Gross]]-Table1[[#This Row],[Index]],0)</f>
        <v>#REF!</v>
      </c>
      <c r="H60" s="2" t="e">
        <f>IF(Table1[[#This Row],[Net]]&gt;0,Table1[[#This Row],[Net]]-72,0)</f>
        <v>#REF!</v>
      </c>
      <c r="I60" s="2" t="e">
        <f>SUM(VLOOKUP(Table1[[#This Row],[Player]],#REF!,18,0),VLOOKUP(Table1[[#This Row],[Player]],#REF!,18,0))</f>
        <v>#REF!</v>
      </c>
    </row>
    <row r="61" spans="1:9" ht="12.75" hidden="1" x14ac:dyDescent="0.2">
      <c r="A61" s="6" t="s">
        <v>47</v>
      </c>
      <c r="B61" s="2" t="e">
        <f>VLOOKUP(A61,#REF!,2,0)</f>
        <v>#REF!</v>
      </c>
      <c r="C61" s="2" t="e">
        <f>VLOOKUP(Table1[[#This Row],[Player]],#REF!,3,0)</f>
        <v>#REF!</v>
      </c>
      <c r="D61" s="2">
        <v>5</v>
      </c>
      <c r="E61" s="2" t="e">
        <f>SUM(VLOOKUP(Table1[[#This Row],[Player]],#REF!,11,0),VLOOKUP(Table1[[#This Row],[Player]],#REF!,11,0))</f>
        <v>#REF!</v>
      </c>
      <c r="F61" s="2" t="e">
        <f>IF(Table1[[#This Row],[Gross]]&gt;0,Table1[[#This Row],[Gross]]-72,0)</f>
        <v>#REF!</v>
      </c>
      <c r="G61" s="2" t="e">
        <f>IF(Table1[[#This Row],[Gross]]&gt;0,Table1[[#This Row],[Gross]]-Table1[[#This Row],[Index]],0)</f>
        <v>#REF!</v>
      </c>
      <c r="H61" s="2" t="e">
        <f>IF(Table1[[#This Row],[Net]]&gt;0,Table1[[#This Row],[Net]]-72,0)</f>
        <v>#REF!</v>
      </c>
      <c r="I61" s="2" t="e">
        <f>SUM(VLOOKUP(Table1[[#This Row],[Player]],#REF!,18,0),VLOOKUP(Table1[[#This Row],[Player]],#REF!,18,0))</f>
        <v>#REF!</v>
      </c>
    </row>
    <row r="62" spans="1:9" ht="12.75" x14ac:dyDescent="0.2">
      <c r="A62" s="6" t="s">
        <v>39</v>
      </c>
      <c r="B62" s="2" t="e">
        <f>VLOOKUP(A62,#REF!,2,0)</f>
        <v>#REF!</v>
      </c>
      <c r="C62" s="2" t="e">
        <f>VLOOKUP(Table1[[#This Row],[Player]],#REF!,3,0)</f>
        <v>#REF!</v>
      </c>
      <c r="D62" s="2">
        <v>1</v>
      </c>
      <c r="E62" s="2" t="e">
        <f>VLOOKUP(Table1[[#This Row],[Player]],#REF!,22,0)</f>
        <v>#REF!</v>
      </c>
      <c r="F62" s="2" t="e">
        <f>IF(Table1[[#This Row],[Gross]]&gt;0,Table1[[#This Row],[Gross]]-72,0)</f>
        <v>#REF!</v>
      </c>
      <c r="G62" s="2" t="e">
        <f>IF(Table1[[#This Row],[Gross]]&gt;0,Table1[[#This Row],[Gross]]-Table1[[#This Row],[Index]],0)</f>
        <v>#REF!</v>
      </c>
      <c r="H62" s="2" t="e">
        <f>IF(Table1[[#This Row],[Net]]&gt;0,Table1[[#This Row],[Net]]-72,0)</f>
        <v>#REF!</v>
      </c>
      <c r="I62" s="2">
        <v>0</v>
      </c>
    </row>
    <row r="63" spans="1:9" ht="12.75" x14ac:dyDescent="0.2">
      <c r="A63" s="6" t="s">
        <v>39</v>
      </c>
      <c r="B63" s="2" t="e">
        <f>VLOOKUP(A63,#REF!,2,0)</f>
        <v>#REF!</v>
      </c>
      <c r="C63" s="2" t="e">
        <f>VLOOKUP(Table1[[#This Row],[Player]],#REF!,3,0)</f>
        <v>#REF!</v>
      </c>
      <c r="D63" s="2">
        <v>2</v>
      </c>
      <c r="E63" s="2" t="e">
        <f>VLOOKUP(Table1[[#This Row],[Player]],#REF!,22,0)</f>
        <v>#REF!</v>
      </c>
      <c r="F63" s="2" t="e">
        <f>IF(Table1[[#This Row],[Gross]]&gt;0,Table1[[#This Row],[Gross]]-72,0)</f>
        <v>#REF!</v>
      </c>
      <c r="G63" s="2" t="e">
        <f>IF(Table1[[#This Row],[Gross]]&gt;0,Table1[[#This Row],[Gross]]-Table1[[#This Row],[Index]],0)</f>
        <v>#REF!</v>
      </c>
      <c r="H63" s="2" t="e">
        <f>IF(Table1[[#This Row],[Net]]&gt;0,Table1[[#This Row],[Net]]-72,0)</f>
        <v>#REF!</v>
      </c>
      <c r="I63" s="2" t="e">
        <f>VLOOKUP(Table1[[#This Row],[Player]],#REF!,28,0)</f>
        <v>#REF!</v>
      </c>
    </row>
    <row r="64" spans="1:9" ht="12.75" x14ac:dyDescent="0.2">
      <c r="A64" s="6" t="s">
        <v>39</v>
      </c>
      <c r="B64" s="2" t="e">
        <f>VLOOKUP(A64,#REF!,2,0)</f>
        <v>#REF!</v>
      </c>
      <c r="C64" s="2" t="e">
        <f>VLOOKUP(Table1[[#This Row],[Player]],#REF!,3,0)</f>
        <v>#REF!</v>
      </c>
      <c r="D64" s="2">
        <v>3</v>
      </c>
      <c r="E64" s="2" t="e">
        <f>VLOOKUP(Table1[[#This Row],[Player]],#REF!,22,0)</f>
        <v>#REF!</v>
      </c>
      <c r="F64" s="2" t="e">
        <f>IF(Table1[[#This Row],[Gross]]&gt;0,Table1[[#This Row],[Gross]]-72,0)</f>
        <v>#REF!</v>
      </c>
      <c r="G64" s="2" t="e">
        <f>IF(Table1[[#This Row],[Gross]]&gt;0,Table1[[#This Row],[Gross]]-Table1[[#This Row],[Index]],0)</f>
        <v>#REF!</v>
      </c>
      <c r="H64" s="2" t="e">
        <f>IF(Table1[[#This Row],[Net]]&gt;0,Table1[[#This Row],[Net]]-72,0)</f>
        <v>#REF!</v>
      </c>
      <c r="I64" s="2" t="e">
        <f>VLOOKUP(Table1[[#This Row],[Player]],#REF!,28,0)</f>
        <v>#REF!</v>
      </c>
    </row>
    <row r="65" spans="1:9" ht="12.75" x14ac:dyDescent="0.2">
      <c r="A65" s="6" t="s">
        <v>39</v>
      </c>
      <c r="B65" s="2" t="e">
        <f>VLOOKUP(A65,#REF!,2,0)</f>
        <v>#REF!</v>
      </c>
      <c r="C65" s="2" t="e">
        <f>VLOOKUP(Table1[[#This Row],[Player]],#REF!,3,0)</f>
        <v>#REF!</v>
      </c>
      <c r="D65" s="2">
        <v>6</v>
      </c>
      <c r="E65" s="2" t="e">
        <f>VLOOKUP(Table1[[#This Row],[Player]],#REF!,22,0)</f>
        <v>#REF!</v>
      </c>
      <c r="F65" s="2" t="e">
        <f>IF(Table1[[#This Row],[Gross]]&gt;0,Table1[[#This Row],[Gross]]-72,0)</f>
        <v>#REF!</v>
      </c>
      <c r="G65" s="2" t="e">
        <f>IF(Table1[[#This Row],[Gross]]&gt;0,Table1[[#This Row],[Gross]]-Table1[[#This Row],[Index]],0)</f>
        <v>#REF!</v>
      </c>
      <c r="H65" s="2" t="e">
        <f>IF(Table1[[#This Row],[Net]]&gt;0,Table1[[#This Row],[Net]]-72,0)</f>
        <v>#REF!</v>
      </c>
      <c r="I65" s="2" t="e">
        <f>VLOOKUP(Table1[[#This Row],[Player]],#REF!,28,0)</f>
        <v>#REF!</v>
      </c>
    </row>
    <row r="66" spans="1:9" ht="12.75" x14ac:dyDescent="0.2">
      <c r="A66" s="6" t="s">
        <v>39</v>
      </c>
      <c r="B66" s="2" t="e">
        <f>VLOOKUP(A66,#REF!,2,0)</f>
        <v>#REF!</v>
      </c>
      <c r="C66" s="2" t="e">
        <f>VLOOKUP(Table1[[#This Row],[Player]],#REF!,3,0)</f>
        <v>#REF!</v>
      </c>
      <c r="D66" s="2">
        <v>7</v>
      </c>
      <c r="E66" s="2" t="e">
        <f>VLOOKUP(Table1[[#This Row],[Player]],#REF!,22,0)</f>
        <v>#REF!</v>
      </c>
      <c r="F66" s="2" t="e">
        <f>IF(Table1[[#This Row],[Gross]]&gt;0,Table1[[#This Row],[Gross]]-72,0)</f>
        <v>#REF!</v>
      </c>
      <c r="G66" s="2" t="e">
        <f>IF(Table1[[#This Row],[Gross]]&gt;0,Table1[[#This Row],[Gross]]-Table1[[#This Row],[Index]],0)</f>
        <v>#REF!</v>
      </c>
      <c r="H66" s="2" t="e">
        <f>IF(Table1[[#This Row],[Net]]&gt;0,Table1[[#This Row],[Net]]-72,0)</f>
        <v>#REF!</v>
      </c>
      <c r="I66" s="2" t="e">
        <f>VLOOKUP(Table1[[#This Row],[Player]],#REF!,28,0)</f>
        <v>#REF!</v>
      </c>
    </row>
    <row r="67" spans="1:9" ht="12.75" x14ac:dyDescent="0.2">
      <c r="A67" s="6" t="s">
        <v>39</v>
      </c>
      <c r="B67" s="2" t="e">
        <f>VLOOKUP(A67,#REF!,2,0)</f>
        <v>#REF!</v>
      </c>
      <c r="C67" s="2" t="e">
        <f>VLOOKUP(Table1[[#This Row],[Player]],#REF!,3,0)</f>
        <v>#REF!</v>
      </c>
      <c r="D67" s="2">
        <v>8</v>
      </c>
      <c r="E67" s="2" t="e">
        <f>VLOOKUP(Table1[[#This Row],[Player]],#REF!,22,0)</f>
        <v>#REF!</v>
      </c>
      <c r="F67" s="2" t="e">
        <f>IF(Table1[[#This Row],[Gross]]&gt;0,Table1[[#This Row],[Gross]]-72,0)</f>
        <v>#REF!</v>
      </c>
      <c r="G67" s="2" t="e">
        <f>IF(Table1[[#This Row],[Gross]]&gt;0,Table1[[#This Row],[Gross]]-Table1[[#This Row],[Index]],0)</f>
        <v>#REF!</v>
      </c>
      <c r="H67" s="2" t="e">
        <f>IF(Table1[[#This Row],[Net]]&gt;0,Table1[[#This Row],[Net]]-72,0)</f>
        <v>#REF!</v>
      </c>
      <c r="I67" s="2">
        <v>0</v>
      </c>
    </row>
    <row r="68" spans="1:9" ht="12.75" x14ac:dyDescent="0.2">
      <c r="A68" s="6" t="s">
        <v>46</v>
      </c>
      <c r="B68" s="2" t="e">
        <f>VLOOKUP(A68,#REF!,2,0)</f>
        <v>#REF!</v>
      </c>
      <c r="C68" s="2" t="e">
        <f>VLOOKUP(Table1[[#This Row],[Player]],#REF!,3,0)</f>
        <v>#REF!</v>
      </c>
      <c r="D68" s="2">
        <v>1</v>
      </c>
      <c r="E68" s="2" t="e">
        <f>VLOOKUP(Table1[[#This Row],[Player]],#REF!,22,0)</f>
        <v>#REF!</v>
      </c>
      <c r="F68" s="2" t="e">
        <f>IF(Table1[[#This Row],[Gross]]&gt;0,Table1[[#This Row],[Gross]]-72,0)</f>
        <v>#REF!</v>
      </c>
      <c r="G68" s="2" t="e">
        <f>IF(Table1[[#This Row],[Gross]]&gt;0,Table1[[#This Row],[Gross]]-Table1[[#This Row],[Index]],0)</f>
        <v>#REF!</v>
      </c>
      <c r="H68" s="2" t="e">
        <f>IF(Table1[[#This Row],[Net]]&gt;0,Table1[[#This Row],[Net]]-72,0)</f>
        <v>#REF!</v>
      </c>
      <c r="I68" s="2">
        <v>0</v>
      </c>
    </row>
    <row r="69" spans="1:9" ht="12.75" x14ac:dyDescent="0.2">
      <c r="A69" s="6" t="s">
        <v>46</v>
      </c>
      <c r="B69" s="2" t="e">
        <f>VLOOKUP(A69,#REF!,2,0)</f>
        <v>#REF!</v>
      </c>
      <c r="C69" s="2" t="e">
        <f>VLOOKUP(Table1[[#This Row],[Player]],#REF!,3,0)</f>
        <v>#REF!</v>
      </c>
      <c r="D69" s="2">
        <v>2</v>
      </c>
      <c r="E69" s="2" t="e">
        <f>VLOOKUP(Table1[[#This Row],[Player]],#REF!,22,0)</f>
        <v>#REF!</v>
      </c>
      <c r="F69" s="2" t="e">
        <f>IF(Table1[[#This Row],[Gross]]&gt;0,Table1[[#This Row],[Gross]]-72,0)</f>
        <v>#REF!</v>
      </c>
      <c r="G69" s="2" t="e">
        <f>IF(Table1[[#This Row],[Gross]]&gt;0,Table1[[#This Row],[Gross]]-Table1[[#This Row],[Index]],0)</f>
        <v>#REF!</v>
      </c>
      <c r="H69" s="2" t="e">
        <f>IF(Table1[[#This Row],[Net]]&gt;0,Table1[[#This Row],[Net]]-72,0)</f>
        <v>#REF!</v>
      </c>
      <c r="I69" s="2" t="e">
        <f>VLOOKUP(Table1[[#This Row],[Player]],#REF!,28,0)</f>
        <v>#REF!</v>
      </c>
    </row>
    <row r="70" spans="1:9" ht="12.75" x14ac:dyDescent="0.2">
      <c r="A70" s="6" t="s">
        <v>46</v>
      </c>
      <c r="B70" s="2" t="e">
        <f>VLOOKUP(A70,#REF!,2,0)</f>
        <v>#REF!</v>
      </c>
      <c r="C70" s="2" t="e">
        <f>VLOOKUP(Table1[[#This Row],[Player]],#REF!,3,0)</f>
        <v>#REF!</v>
      </c>
      <c r="D70" s="2">
        <v>3</v>
      </c>
      <c r="E70" s="2" t="e">
        <f>VLOOKUP(Table1[[#This Row],[Player]],#REF!,22,0)</f>
        <v>#REF!</v>
      </c>
      <c r="F70" s="2" t="e">
        <f>IF(Table1[[#This Row],[Gross]]&gt;0,Table1[[#This Row],[Gross]]-72,0)</f>
        <v>#REF!</v>
      </c>
      <c r="G70" s="2" t="e">
        <f>IF(Table1[[#This Row],[Gross]]&gt;0,Table1[[#This Row],[Gross]]-Table1[[#This Row],[Index]],0)</f>
        <v>#REF!</v>
      </c>
      <c r="H70" s="2" t="e">
        <f>IF(Table1[[#This Row],[Net]]&gt;0,Table1[[#This Row],[Net]]-72,0)</f>
        <v>#REF!</v>
      </c>
      <c r="I70" s="2" t="e">
        <f>VLOOKUP(Table1[[#This Row],[Player]],#REF!,28,0)</f>
        <v>#REF!</v>
      </c>
    </row>
    <row r="71" spans="1:9" ht="12.75" x14ac:dyDescent="0.2">
      <c r="A71" s="6" t="s">
        <v>46</v>
      </c>
      <c r="B71" s="2" t="e">
        <f>VLOOKUP(A71,#REF!,2,0)</f>
        <v>#REF!</v>
      </c>
      <c r="C71" s="2" t="e">
        <f>VLOOKUP(Table1[[#This Row],[Player]],#REF!,3,0)</f>
        <v>#REF!</v>
      </c>
      <c r="D71" s="2">
        <v>6</v>
      </c>
      <c r="E71" s="2" t="e">
        <f>VLOOKUP(Table1[[#This Row],[Player]],#REF!,22,0)</f>
        <v>#REF!</v>
      </c>
      <c r="F71" s="2" t="e">
        <f>IF(Table1[[#This Row],[Gross]]&gt;0,Table1[[#This Row],[Gross]]-72,0)</f>
        <v>#REF!</v>
      </c>
      <c r="G71" s="2" t="e">
        <f>IF(Table1[[#This Row],[Gross]]&gt;0,Table1[[#This Row],[Gross]]-Table1[[#This Row],[Index]],0)</f>
        <v>#REF!</v>
      </c>
      <c r="H71" s="2" t="e">
        <f>IF(Table1[[#This Row],[Net]]&gt;0,Table1[[#This Row],[Net]]-72,0)</f>
        <v>#REF!</v>
      </c>
      <c r="I71" s="2" t="e">
        <f>VLOOKUP(Table1[[#This Row],[Player]],#REF!,28,0)</f>
        <v>#REF!</v>
      </c>
    </row>
    <row r="72" spans="1:9" ht="12.75" x14ac:dyDescent="0.2">
      <c r="A72" s="6" t="s">
        <v>46</v>
      </c>
      <c r="B72" s="2" t="e">
        <f>VLOOKUP(A72,#REF!,2,0)</f>
        <v>#REF!</v>
      </c>
      <c r="C72" s="2" t="e">
        <f>VLOOKUP(Table1[[#This Row],[Player]],#REF!,3,0)</f>
        <v>#REF!</v>
      </c>
      <c r="D72" s="2">
        <v>7</v>
      </c>
      <c r="E72" s="2" t="e">
        <f>VLOOKUP(Table1[[#This Row],[Player]],#REF!,22,0)</f>
        <v>#REF!</v>
      </c>
      <c r="F72" s="2" t="e">
        <f>IF(Table1[[#This Row],[Gross]]&gt;0,Table1[[#This Row],[Gross]]-72,0)</f>
        <v>#REF!</v>
      </c>
      <c r="G72" s="2" t="e">
        <f>IF(Table1[[#This Row],[Gross]]&gt;0,Table1[[#This Row],[Gross]]-Table1[[#This Row],[Index]],0)</f>
        <v>#REF!</v>
      </c>
      <c r="H72" s="2" t="e">
        <f>IF(Table1[[#This Row],[Net]]&gt;0,Table1[[#This Row],[Net]]-72,0)</f>
        <v>#REF!</v>
      </c>
      <c r="I72" s="2" t="e">
        <f>VLOOKUP(Table1[[#This Row],[Player]],#REF!,28,0)</f>
        <v>#REF!</v>
      </c>
    </row>
    <row r="73" spans="1:9" ht="12.75" x14ac:dyDescent="0.2">
      <c r="A73" s="6" t="s">
        <v>46</v>
      </c>
      <c r="B73" s="2" t="e">
        <f>VLOOKUP(A73,#REF!,2,0)</f>
        <v>#REF!</v>
      </c>
      <c r="C73" s="2" t="e">
        <f>VLOOKUP(Table1[[#This Row],[Player]],#REF!,3,0)</f>
        <v>#REF!</v>
      </c>
      <c r="D73" s="2">
        <v>8</v>
      </c>
      <c r="E73" s="2" t="e">
        <f>VLOOKUP(Table1[[#This Row],[Player]],#REF!,22,0)</f>
        <v>#REF!</v>
      </c>
      <c r="F73" s="2" t="e">
        <f>IF(Table1[[#This Row],[Gross]]&gt;0,Table1[[#This Row],[Gross]]-72,0)</f>
        <v>#REF!</v>
      </c>
      <c r="G73" s="2" t="e">
        <f>IF(Table1[[#This Row],[Gross]]&gt;0,Table1[[#This Row],[Gross]]-Table1[[#This Row],[Index]],0)</f>
        <v>#REF!</v>
      </c>
      <c r="H73" s="2" t="e">
        <f>IF(Table1[[#This Row],[Net]]&gt;0,Table1[[#This Row],[Net]]-72,0)</f>
        <v>#REF!</v>
      </c>
      <c r="I73" s="2">
        <v>0</v>
      </c>
    </row>
    <row r="74" spans="1:9" ht="12.75" x14ac:dyDescent="0.2">
      <c r="A74" s="6" t="s">
        <v>40</v>
      </c>
      <c r="B74" s="2" t="e">
        <f>VLOOKUP(A74,#REF!,2,0)</f>
        <v>#REF!</v>
      </c>
      <c r="C74" s="2" t="e">
        <f>VLOOKUP(Table1[[#This Row],[Player]],#REF!,3,0)</f>
        <v>#REF!</v>
      </c>
      <c r="D74" s="2">
        <v>1</v>
      </c>
      <c r="E74" s="2" t="e">
        <f>VLOOKUP(Table1[[#This Row],[Player]],#REF!,22,0)</f>
        <v>#REF!</v>
      </c>
      <c r="F74" s="2" t="e">
        <f>IF(Table1[[#This Row],[Gross]]&gt;0,Table1[[#This Row],[Gross]]-72,0)</f>
        <v>#REF!</v>
      </c>
      <c r="G74" s="2" t="e">
        <f>IF(Table1[[#This Row],[Gross]]&gt;0,Table1[[#This Row],[Gross]]-Table1[[#This Row],[Index]],0)</f>
        <v>#REF!</v>
      </c>
      <c r="H74" s="2" t="e">
        <f>IF(Table1[[#This Row],[Net]]&gt;0,Table1[[#This Row],[Net]]-72,0)</f>
        <v>#REF!</v>
      </c>
      <c r="I74" s="2">
        <v>0</v>
      </c>
    </row>
    <row r="75" spans="1:9" ht="12.75" x14ac:dyDescent="0.2">
      <c r="A75" s="6" t="s">
        <v>40</v>
      </c>
      <c r="B75" s="2" t="e">
        <f>VLOOKUP(A75,#REF!,2,0)</f>
        <v>#REF!</v>
      </c>
      <c r="C75" s="2" t="e">
        <f>VLOOKUP(Table1[[#This Row],[Player]],#REF!,3,0)</f>
        <v>#REF!</v>
      </c>
      <c r="D75" s="2">
        <v>2</v>
      </c>
      <c r="E75" s="2" t="e">
        <f>VLOOKUP(Table1[[#This Row],[Player]],#REF!,22,0)</f>
        <v>#REF!</v>
      </c>
      <c r="F75" s="2" t="e">
        <f>IF(Table1[[#This Row],[Gross]]&gt;0,Table1[[#This Row],[Gross]]-72,0)</f>
        <v>#REF!</v>
      </c>
      <c r="G75" s="2" t="e">
        <f>IF(Table1[[#This Row],[Gross]]&gt;0,Table1[[#This Row],[Gross]]-Table1[[#This Row],[Index]],0)</f>
        <v>#REF!</v>
      </c>
      <c r="H75" s="2" t="e">
        <f>IF(Table1[[#This Row],[Net]]&gt;0,Table1[[#This Row],[Net]]-72,0)</f>
        <v>#REF!</v>
      </c>
      <c r="I75" s="2" t="e">
        <f>VLOOKUP(Table1[[#This Row],[Player]],#REF!,28,0)</f>
        <v>#REF!</v>
      </c>
    </row>
    <row r="76" spans="1:9" ht="12.75" x14ac:dyDescent="0.2">
      <c r="A76" s="6" t="s">
        <v>40</v>
      </c>
      <c r="B76" s="2" t="e">
        <f>VLOOKUP(A76,#REF!,2,0)</f>
        <v>#REF!</v>
      </c>
      <c r="C76" s="2" t="e">
        <f>VLOOKUP(Table1[[#This Row],[Player]],#REF!,3,0)</f>
        <v>#REF!</v>
      </c>
      <c r="D76" s="2">
        <v>3</v>
      </c>
      <c r="E76" s="2" t="e">
        <f>VLOOKUP(Table1[[#This Row],[Player]],#REF!,22,0)</f>
        <v>#REF!</v>
      </c>
      <c r="F76" s="2" t="e">
        <f>IF(Table1[[#This Row],[Gross]]&gt;0,Table1[[#This Row],[Gross]]-72,0)</f>
        <v>#REF!</v>
      </c>
      <c r="G76" s="2" t="e">
        <f>IF(Table1[[#This Row],[Gross]]&gt;0,Table1[[#This Row],[Gross]]-Table1[[#This Row],[Index]],0)</f>
        <v>#REF!</v>
      </c>
      <c r="H76" s="2" t="e">
        <f>IF(Table1[[#This Row],[Net]]&gt;0,Table1[[#This Row],[Net]]-72,0)</f>
        <v>#REF!</v>
      </c>
      <c r="I76" s="2" t="e">
        <f>VLOOKUP(Table1[[#This Row],[Player]],#REF!,28,0)</f>
        <v>#REF!</v>
      </c>
    </row>
    <row r="77" spans="1:9" ht="12.75" x14ac:dyDescent="0.2">
      <c r="A77" s="6" t="s">
        <v>40</v>
      </c>
      <c r="B77" s="2" t="e">
        <f>VLOOKUP(A77,#REF!,2,0)</f>
        <v>#REF!</v>
      </c>
      <c r="C77" s="2" t="e">
        <f>VLOOKUP(Table1[[#This Row],[Player]],#REF!,3,0)</f>
        <v>#REF!</v>
      </c>
      <c r="D77" s="2">
        <v>6</v>
      </c>
      <c r="E77" s="2" t="e">
        <f>VLOOKUP(Table1[[#This Row],[Player]],#REF!,22,0)</f>
        <v>#REF!</v>
      </c>
      <c r="F77" s="2" t="e">
        <f>IF(Table1[[#This Row],[Gross]]&gt;0,Table1[[#This Row],[Gross]]-72,0)</f>
        <v>#REF!</v>
      </c>
      <c r="G77" s="2" t="e">
        <f>IF(Table1[[#This Row],[Gross]]&gt;0,Table1[[#This Row],[Gross]]-Table1[[#This Row],[Index]],0)</f>
        <v>#REF!</v>
      </c>
      <c r="H77" s="2" t="e">
        <f>IF(Table1[[#This Row],[Net]]&gt;0,Table1[[#This Row],[Net]]-72,0)</f>
        <v>#REF!</v>
      </c>
      <c r="I77" s="2" t="e">
        <f>VLOOKUP(Table1[[#This Row],[Player]],#REF!,28,0)</f>
        <v>#REF!</v>
      </c>
    </row>
    <row r="78" spans="1:9" ht="12.75" x14ac:dyDescent="0.2">
      <c r="A78" s="6" t="s">
        <v>40</v>
      </c>
      <c r="B78" s="2" t="e">
        <f>VLOOKUP(A78,#REF!,2,0)</f>
        <v>#REF!</v>
      </c>
      <c r="C78" s="2" t="e">
        <f>VLOOKUP(Table1[[#This Row],[Player]],#REF!,3,0)</f>
        <v>#REF!</v>
      </c>
      <c r="D78" s="2">
        <v>7</v>
      </c>
      <c r="E78" s="2" t="e">
        <f>VLOOKUP(Table1[[#This Row],[Player]],#REF!,22,0)</f>
        <v>#REF!</v>
      </c>
      <c r="F78" s="2" t="e">
        <f>IF(Table1[[#This Row],[Gross]]&gt;0,Table1[[#This Row],[Gross]]-72,0)</f>
        <v>#REF!</v>
      </c>
      <c r="G78" s="2" t="e">
        <f>IF(Table1[[#This Row],[Gross]]&gt;0,Table1[[#This Row],[Gross]]-Table1[[#This Row],[Index]],0)</f>
        <v>#REF!</v>
      </c>
      <c r="H78" s="2" t="e">
        <f>IF(Table1[[#This Row],[Net]]&gt;0,Table1[[#This Row],[Net]]-72,0)</f>
        <v>#REF!</v>
      </c>
      <c r="I78" s="2" t="e">
        <f>VLOOKUP(Table1[[#This Row],[Player]],#REF!,28,0)</f>
        <v>#REF!</v>
      </c>
    </row>
    <row r="79" spans="1:9" ht="12.75" x14ac:dyDescent="0.2">
      <c r="A79" s="6" t="s">
        <v>40</v>
      </c>
      <c r="B79" s="2" t="e">
        <f>VLOOKUP(A79,#REF!,2,0)</f>
        <v>#REF!</v>
      </c>
      <c r="C79" s="2" t="e">
        <f>VLOOKUP(Table1[[#This Row],[Player]],#REF!,3,0)</f>
        <v>#REF!</v>
      </c>
      <c r="D79" s="2">
        <v>8</v>
      </c>
      <c r="E79" s="2" t="e">
        <f>VLOOKUP(Table1[[#This Row],[Player]],#REF!,22,0)</f>
        <v>#REF!</v>
      </c>
      <c r="F79" s="2" t="e">
        <f>IF(Table1[[#This Row],[Gross]]&gt;0,Table1[[#This Row],[Gross]]-72,0)</f>
        <v>#REF!</v>
      </c>
      <c r="G79" s="2" t="e">
        <f>IF(Table1[[#This Row],[Gross]]&gt;0,Table1[[#This Row],[Gross]]-Table1[[#This Row],[Index]],0)</f>
        <v>#REF!</v>
      </c>
      <c r="H79" s="2" t="e">
        <f>IF(Table1[[#This Row],[Net]]&gt;0,Table1[[#This Row],[Net]]-72,0)</f>
        <v>#REF!</v>
      </c>
      <c r="I79" s="2">
        <v>0</v>
      </c>
    </row>
    <row r="80" spans="1:9" ht="12.75" x14ac:dyDescent="0.2">
      <c r="A80" s="6" t="s">
        <v>43</v>
      </c>
      <c r="B80" s="2" t="e">
        <f>VLOOKUP(A80,#REF!,2,0)</f>
        <v>#REF!</v>
      </c>
      <c r="C80" s="2" t="e">
        <f>VLOOKUP(Table1[[#This Row],[Player]],#REF!,3,0)</f>
        <v>#REF!</v>
      </c>
      <c r="D80" s="2">
        <v>1</v>
      </c>
      <c r="E80" s="2" t="e">
        <f>VLOOKUP(Table1[[#This Row],[Player]],#REF!,22,0)</f>
        <v>#REF!</v>
      </c>
      <c r="F80" s="2" t="e">
        <f>IF(Table1[[#This Row],[Gross]]&gt;0,Table1[[#This Row],[Gross]]-72,0)</f>
        <v>#REF!</v>
      </c>
      <c r="G80" s="2" t="e">
        <f>IF(Table1[[#This Row],[Gross]]&gt;0,Table1[[#This Row],[Gross]]-Table1[[#This Row],[Index]],0)</f>
        <v>#REF!</v>
      </c>
      <c r="H80" s="2" t="e">
        <f>IF(Table1[[#This Row],[Net]]&gt;0,Table1[[#This Row],[Net]]-72,0)</f>
        <v>#REF!</v>
      </c>
      <c r="I80" s="2">
        <v>0</v>
      </c>
    </row>
    <row r="81" spans="1:9" ht="12.75" x14ac:dyDescent="0.2">
      <c r="A81" s="6" t="s">
        <v>43</v>
      </c>
      <c r="B81" s="2" t="e">
        <f>VLOOKUP(A81,#REF!,2,0)</f>
        <v>#REF!</v>
      </c>
      <c r="C81" s="2" t="e">
        <f>VLOOKUP(Table1[[#This Row],[Player]],#REF!,3,0)</f>
        <v>#REF!</v>
      </c>
      <c r="D81" s="2">
        <v>2</v>
      </c>
      <c r="E81" s="2" t="e">
        <f>VLOOKUP(Table1[[#This Row],[Player]],#REF!,22,0)</f>
        <v>#REF!</v>
      </c>
      <c r="F81" s="2" t="e">
        <f>IF(Table1[[#This Row],[Gross]]&gt;0,Table1[[#This Row],[Gross]]-72,0)</f>
        <v>#REF!</v>
      </c>
      <c r="G81" s="2" t="e">
        <f>IF(Table1[[#This Row],[Gross]]&gt;0,Table1[[#This Row],[Gross]]-Table1[[#This Row],[Index]],0)</f>
        <v>#REF!</v>
      </c>
      <c r="H81" s="2" t="e">
        <f>IF(Table1[[#This Row],[Net]]&gt;0,Table1[[#This Row],[Net]]-72,0)</f>
        <v>#REF!</v>
      </c>
      <c r="I81" s="2" t="e">
        <f>VLOOKUP(Table1[[#This Row],[Player]],#REF!,28,0)</f>
        <v>#REF!</v>
      </c>
    </row>
    <row r="82" spans="1:9" ht="12.75" x14ac:dyDescent="0.2">
      <c r="A82" s="6" t="s">
        <v>43</v>
      </c>
      <c r="B82" s="2" t="e">
        <f>VLOOKUP(A82,#REF!,2,0)</f>
        <v>#REF!</v>
      </c>
      <c r="C82" s="2" t="e">
        <f>VLOOKUP(Table1[[#This Row],[Player]],#REF!,3,0)</f>
        <v>#REF!</v>
      </c>
      <c r="D82" s="2">
        <v>3</v>
      </c>
      <c r="E82" s="2" t="e">
        <f>VLOOKUP(Table1[[#This Row],[Player]],#REF!,22,0)</f>
        <v>#REF!</v>
      </c>
      <c r="F82" s="2" t="e">
        <f>IF(Table1[[#This Row],[Gross]]&gt;0,Table1[[#This Row],[Gross]]-72,0)</f>
        <v>#REF!</v>
      </c>
      <c r="G82" s="2" t="e">
        <f>IF(Table1[[#This Row],[Gross]]&gt;0,Table1[[#This Row],[Gross]]-Table1[[#This Row],[Index]],0)</f>
        <v>#REF!</v>
      </c>
      <c r="H82" s="2" t="e">
        <f>IF(Table1[[#This Row],[Net]]&gt;0,Table1[[#This Row],[Net]]-72,0)</f>
        <v>#REF!</v>
      </c>
      <c r="I82" s="2" t="e">
        <f>VLOOKUP(Table1[[#This Row],[Player]],#REF!,28,0)</f>
        <v>#REF!</v>
      </c>
    </row>
    <row r="83" spans="1:9" ht="12.75" x14ac:dyDescent="0.2">
      <c r="A83" s="6" t="s">
        <v>43</v>
      </c>
      <c r="B83" s="2" t="e">
        <f>VLOOKUP(A83,#REF!,2,0)</f>
        <v>#REF!</v>
      </c>
      <c r="C83" s="2" t="e">
        <f>VLOOKUP(Table1[[#This Row],[Player]],#REF!,3,0)</f>
        <v>#REF!</v>
      </c>
      <c r="D83" s="2">
        <v>6</v>
      </c>
      <c r="E83" s="2" t="e">
        <f>VLOOKUP(Table1[[#This Row],[Player]],#REF!,22,0)</f>
        <v>#REF!</v>
      </c>
      <c r="F83" s="2" t="e">
        <f>IF(Table1[[#This Row],[Gross]]&gt;0,Table1[[#This Row],[Gross]]-72,0)</f>
        <v>#REF!</v>
      </c>
      <c r="G83" s="2" t="e">
        <f>IF(Table1[[#This Row],[Gross]]&gt;0,Table1[[#This Row],[Gross]]-Table1[[#This Row],[Index]],0)</f>
        <v>#REF!</v>
      </c>
      <c r="H83" s="2" t="e">
        <f>IF(Table1[[#This Row],[Net]]&gt;0,Table1[[#This Row],[Net]]-72,0)</f>
        <v>#REF!</v>
      </c>
      <c r="I83" s="2" t="e">
        <f>VLOOKUP(Table1[[#This Row],[Player]],#REF!,28,0)</f>
        <v>#REF!</v>
      </c>
    </row>
    <row r="84" spans="1:9" ht="12.75" x14ac:dyDescent="0.2">
      <c r="A84" s="6" t="s">
        <v>43</v>
      </c>
      <c r="B84" s="2" t="e">
        <f>VLOOKUP(A84,#REF!,2,0)</f>
        <v>#REF!</v>
      </c>
      <c r="C84" s="2" t="e">
        <f>VLOOKUP(Table1[[#This Row],[Player]],#REF!,3,0)</f>
        <v>#REF!</v>
      </c>
      <c r="D84" s="2">
        <v>7</v>
      </c>
      <c r="E84" s="2" t="e">
        <f>VLOOKUP(Table1[[#This Row],[Player]],#REF!,22,0)</f>
        <v>#REF!</v>
      </c>
      <c r="F84" s="2" t="e">
        <f>IF(Table1[[#This Row],[Gross]]&gt;0,Table1[[#This Row],[Gross]]-72,0)</f>
        <v>#REF!</v>
      </c>
      <c r="G84" s="2" t="e">
        <f>IF(Table1[[#This Row],[Gross]]&gt;0,Table1[[#This Row],[Gross]]-Table1[[#This Row],[Index]],0)</f>
        <v>#REF!</v>
      </c>
      <c r="H84" s="2" t="e">
        <f>IF(Table1[[#This Row],[Net]]&gt;0,Table1[[#This Row],[Net]]-72,0)</f>
        <v>#REF!</v>
      </c>
      <c r="I84" s="2" t="e">
        <f>VLOOKUP(Table1[[#This Row],[Player]],#REF!,28,0)</f>
        <v>#REF!</v>
      </c>
    </row>
    <row r="85" spans="1:9" ht="12.75" x14ac:dyDescent="0.2">
      <c r="A85" s="6" t="s">
        <v>43</v>
      </c>
      <c r="B85" s="2" t="e">
        <f>VLOOKUP(A85,#REF!,2,0)</f>
        <v>#REF!</v>
      </c>
      <c r="C85" s="2" t="e">
        <f>VLOOKUP(Table1[[#This Row],[Player]],#REF!,3,0)</f>
        <v>#REF!</v>
      </c>
      <c r="D85" s="2">
        <v>8</v>
      </c>
      <c r="E85" s="2" t="e">
        <f>VLOOKUP(Table1[[#This Row],[Player]],#REF!,22,0)</f>
        <v>#REF!</v>
      </c>
      <c r="F85" s="2" t="e">
        <f>IF(Table1[[#This Row],[Gross]]&gt;0,Table1[[#This Row],[Gross]]-72,0)</f>
        <v>#REF!</v>
      </c>
      <c r="G85" s="2" t="e">
        <f>IF(Table1[[#This Row],[Gross]]&gt;0,Table1[[#This Row],[Gross]]-Table1[[#This Row],[Index]],0)</f>
        <v>#REF!</v>
      </c>
      <c r="H85" s="2" t="e">
        <f>IF(Table1[[#This Row],[Net]]&gt;0,Table1[[#This Row],[Net]]-72,0)</f>
        <v>#REF!</v>
      </c>
      <c r="I85" s="2">
        <v>0</v>
      </c>
    </row>
    <row r="86" spans="1:9" ht="12.75" x14ac:dyDescent="0.2">
      <c r="A86" s="6" t="s">
        <v>41</v>
      </c>
      <c r="B86" s="2" t="e">
        <f>VLOOKUP(A86,#REF!,2,0)</f>
        <v>#REF!</v>
      </c>
      <c r="C86" s="2" t="e">
        <f>VLOOKUP(Table1[[#This Row],[Player]],#REF!,3,0)</f>
        <v>#REF!</v>
      </c>
      <c r="D86" s="2">
        <v>1</v>
      </c>
      <c r="E86" s="2" t="e">
        <f>VLOOKUP(Table1[[#This Row],[Player]],#REF!,22,0)</f>
        <v>#REF!</v>
      </c>
      <c r="F86" s="2" t="e">
        <f>IF(Table1[[#This Row],[Gross]]&gt;0,Table1[[#This Row],[Gross]]-72,0)</f>
        <v>#REF!</v>
      </c>
      <c r="G86" s="2" t="e">
        <f>IF(Table1[[#This Row],[Gross]]&gt;0,Table1[[#This Row],[Gross]]-Table1[[#This Row],[Index]],0)</f>
        <v>#REF!</v>
      </c>
      <c r="H86" s="2" t="e">
        <f>IF(Table1[[#This Row],[Net]]&gt;0,Table1[[#This Row],[Net]]-72,0)</f>
        <v>#REF!</v>
      </c>
      <c r="I86" s="2">
        <v>0</v>
      </c>
    </row>
    <row r="87" spans="1:9" ht="12.75" x14ac:dyDescent="0.2">
      <c r="A87" s="6" t="s">
        <v>41</v>
      </c>
      <c r="B87" s="2" t="e">
        <f>VLOOKUP(A87,#REF!,2,0)</f>
        <v>#REF!</v>
      </c>
      <c r="C87" s="2" t="e">
        <f>VLOOKUP(Table1[[#This Row],[Player]],#REF!,3,0)</f>
        <v>#REF!</v>
      </c>
      <c r="D87" s="2">
        <v>2</v>
      </c>
      <c r="E87" s="2" t="e">
        <f>VLOOKUP(Table1[[#This Row],[Player]],#REF!,22,0)</f>
        <v>#REF!</v>
      </c>
      <c r="F87" s="2" t="e">
        <f>IF(Table1[[#This Row],[Gross]]&gt;0,Table1[[#This Row],[Gross]]-72,0)</f>
        <v>#REF!</v>
      </c>
      <c r="G87" s="2" t="e">
        <f>IF(Table1[[#This Row],[Gross]]&gt;0,Table1[[#This Row],[Gross]]-Table1[[#This Row],[Index]],0)</f>
        <v>#REF!</v>
      </c>
      <c r="H87" s="2" t="e">
        <f>IF(Table1[[#This Row],[Net]]&gt;0,Table1[[#This Row],[Net]]-72,0)</f>
        <v>#REF!</v>
      </c>
      <c r="I87" s="2" t="e">
        <f>VLOOKUP(Table1[[#This Row],[Player]],#REF!,28,0)</f>
        <v>#REF!</v>
      </c>
    </row>
    <row r="88" spans="1:9" ht="12.75" x14ac:dyDescent="0.2">
      <c r="A88" s="6" t="s">
        <v>41</v>
      </c>
      <c r="B88" s="2" t="e">
        <f>VLOOKUP(A88,#REF!,2,0)</f>
        <v>#REF!</v>
      </c>
      <c r="C88" s="2" t="e">
        <f>VLOOKUP(Table1[[#This Row],[Player]],#REF!,3,0)</f>
        <v>#REF!</v>
      </c>
      <c r="D88" s="2">
        <v>3</v>
      </c>
      <c r="E88" s="2" t="e">
        <f>VLOOKUP(Table1[[#This Row],[Player]],#REF!,22,0)</f>
        <v>#REF!</v>
      </c>
      <c r="F88" s="2" t="e">
        <f>IF(Table1[[#This Row],[Gross]]&gt;0,Table1[[#This Row],[Gross]]-72,0)</f>
        <v>#REF!</v>
      </c>
      <c r="G88" s="2" t="e">
        <f>IF(Table1[[#This Row],[Gross]]&gt;0,Table1[[#This Row],[Gross]]-Table1[[#This Row],[Index]],0)</f>
        <v>#REF!</v>
      </c>
      <c r="H88" s="2" t="e">
        <f>IF(Table1[[#This Row],[Net]]&gt;0,Table1[[#This Row],[Net]]-72,0)</f>
        <v>#REF!</v>
      </c>
      <c r="I88" s="2" t="e">
        <f>VLOOKUP(Table1[[#This Row],[Player]],#REF!,28,0)</f>
        <v>#REF!</v>
      </c>
    </row>
    <row r="89" spans="1:9" ht="12.75" x14ac:dyDescent="0.2">
      <c r="A89" s="6" t="s">
        <v>41</v>
      </c>
      <c r="B89" s="2" t="e">
        <f>VLOOKUP(A89,#REF!,2,0)</f>
        <v>#REF!</v>
      </c>
      <c r="C89" s="2" t="e">
        <f>VLOOKUP(Table1[[#This Row],[Player]],#REF!,3,0)</f>
        <v>#REF!</v>
      </c>
      <c r="D89" s="2">
        <v>6</v>
      </c>
      <c r="E89" s="2" t="e">
        <f>VLOOKUP(Table1[[#This Row],[Player]],#REF!,22,0)</f>
        <v>#REF!</v>
      </c>
      <c r="F89" s="2" t="e">
        <f>IF(Table1[[#This Row],[Gross]]&gt;0,Table1[[#This Row],[Gross]]-72,0)</f>
        <v>#REF!</v>
      </c>
      <c r="G89" s="2" t="e">
        <f>IF(Table1[[#This Row],[Gross]]&gt;0,Table1[[#This Row],[Gross]]-Table1[[#This Row],[Index]],0)</f>
        <v>#REF!</v>
      </c>
      <c r="H89" s="2" t="e">
        <f>IF(Table1[[#This Row],[Net]]&gt;0,Table1[[#This Row],[Net]]-72,0)</f>
        <v>#REF!</v>
      </c>
      <c r="I89" s="2" t="e">
        <f>VLOOKUP(Table1[[#This Row],[Player]],#REF!,28,0)</f>
        <v>#REF!</v>
      </c>
    </row>
    <row r="90" spans="1:9" ht="12.75" x14ac:dyDescent="0.2">
      <c r="A90" s="6" t="s">
        <v>41</v>
      </c>
      <c r="B90" s="2" t="e">
        <f>VLOOKUP(A90,#REF!,2,0)</f>
        <v>#REF!</v>
      </c>
      <c r="C90" s="2" t="e">
        <f>VLOOKUP(Table1[[#This Row],[Player]],#REF!,3,0)</f>
        <v>#REF!</v>
      </c>
      <c r="D90" s="2">
        <v>7</v>
      </c>
      <c r="E90" s="2" t="e">
        <f>VLOOKUP(Table1[[#This Row],[Player]],#REF!,22,0)</f>
        <v>#REF!</v>
      </c>
      <c r="F90" s="2" t="e">
        <f>IF(Table1[[#This Row],[Gross]]&gt;0,Table1[[#This Row],[Gross]]-72,0)</f>
        <v>#REF!</v>
      </c>
      <c r="G90" s="2" t="e">
        <f>IF(Table1[[#This Row],[Gross]]&gt;0,Table1[[#This Row],[Gross]]-Table1[[#This Row],[Index]],0)</f>
        <v>#REF!</v>
      </c>
      <c r="H90" s="2" t="e">
        <f>IF(Table1[[#This Row],[Net]]&gt;0,Table1[[#This Row],[Net]]-72,0)</f>
        <v>#REF!</v>
      </c>
      <c r="I90" s="2" t="e">
        <f>VLOOKUP(Table1[[#This Row],[Player]],#REF!,28,0)</f>
        <v>#REF!</v>
      </c>
    </row>
    <row r="91" spans="1:9" ht="12.75" x14ac:dyDescent="0.2">
      <c r="A91" s="6" t="s">
        <v>41</v>
      </c>
      <c r="B91" s="2" t="e">
        <f>VLOOKUP(A91,#REF!,2,0)</f>
        <v>#REF!</v>
      </c>
      <c r="C91" s="2" t="e">
        <f>VLOOKUP(Table1[[#This Row],[Player]],#REF!,3,0)</f>
        <v>#REF!</v>
      </c>
      <c r="D91" s="2">
        <v>8</v>
      </c>
      <c r="E91" s="2" t="e">
        <f>VLOOKUP(Table1[[#This Row],[Player]],#REF!,22,0)</f>
        <v>#REF!</v>
      </c>
      <c r="F91" s="2" t="e">
        <f>IF(Table1[[#This Row],[Gross]]&gt;0,Table1[[#This Row],[Gross]]-72,0)</f>
        <v>#REF!</v>
      </c>
      <c r="G91" s="2" t="e">
        <f>IF(Table1[[#This Row],[Gross]]&gt;0,Table1[[#This Row],[Gross]]-Table1[[#This Row],[Index]],0)</f>
        <v>#REF!</v>
      </c>
      <c r="H91" s="2" t="e">
        <f>IF(Table1[[#This Row],[Net]]&gt;0,Table1[[#This Row],[Net]]-72,0)</f>
        <v>#REF!</v>
      </c>
      <c r="I91" s="2">
        <v>0</v>
      </c>
    </row>
    <row r="92" spans="1:9" ht="12.75" x14ac:dyDescent="0.2">
      <c r="A92" s="6" t="s">
        <v>47</v>
      </c>
      <c r="B92" s="2" t="e">
        <f>VLOOKUP(A92,#REF!,2,0)</f>
        <v>#REF!</v>
      </c>
      <c r="C92" s="2" t="e">
        <f>VLOOKUP(Table1[[#This Row],[Player]],#REF!,3,0)</f>
        <v>#REF!</v>
      </c>
      <c r="D92" s="2">
        <v>1</v>
      </c>
      <c r="E92" s="2" t="e">
        <f>VLOOKUP(Table1[[#This Row],[Player]],#REF!,22,0)</f>
        <v>#REF!</v>
      </c>
      <c r="F92" s="2" t="e">
        <f>IF(Table1[[#This Row],[Gross]]&gt;0,Table1[[#This Row],[Gross]]-72,0)</f>
        <v>#REF!</v>
      </c>
      <c r="G92" s="2" t="e">
        <f>IF(Table1[[#This Row],[Gross]]&gt;0,Table1[[#This Row],[Gross]]-Table1[[#This Row],[Index]],0)</f>
        <v>#REF!</v>
      </c>
      <c r="H92" s="2" t="e">
        <f>IF(Table1[[#This Row],[Net]]&gt;0,Table1[[#This Row],[Net]]-72,0)</f>
        <v>#REF!</v>
      </c>
      <c r="I92" s="2">
        <v>0</v>
      </c>
    </row>
    <row r="93" spans="1:9" ht="12.75" x14ac:dyDescent="0.2">
      <c r="A93" s="6" t="s">
        <v>47</v>
      </c>
      <c r="B93" s="2" t="e">
        <f>VLOOKUP(A93,#REF!,2,0)</f>
        <v>#REF!</v>
      </c>
      <c r="C93" s="2" t="e">
        <f>VLOOKUP(Table1[[#This Row],[Player]],#REF!,3,0)</f>
        <v>#REF!</v>
      </c>
      <c r="D93" s="2">
        <v>2</v>
      </c>
      <c r="E93" s="2" t="e">
        <f>VLOOKUP(Table1[[#This Row],[Player]],#REF!,22,0)</f>
        <v>#REF!</v>
      </c>
      <c r="F93" s="2" t="e">
        <f>IF(Table1[[#This Row],[Gross]]&gt;0,Table1[[#This Row],[Gross]]-72,0)</f>
        <v>#REF!</v>
      </c>
      <c r="G93" s="2" t="e">
        <f>IF(Table1[[#This Row],[Gross]]&gt;0,Table1[[#This Row],[Gross]]-Table1[[#This Row],[Index]],0)</f>
        <v>#REF!</v>
      </c>
      <c r="H93" s="2" t="e">
        <f>IF(Table1[[#This Row],[Net]]&gt;0,Table1[[#This Row],[Net]]-72,0)</f>
        <v>#REF!</v>
      </c>
      <c r="I93" s="2" t="e">
        <f>VLOOKUP(Table1[[#This Row],[Player]],#REF!,28,0)</f>
        <v>#REF!</v>
      </c>
    </row>
    <row r="94" spans="1:9" ht="12.75" x14ac:dyDescent="0.2">
      <c r="A94" s="6" t="s">
        <v>47</v>
      </c>
      <c r="B94" s="2" t="e">
        <f>VLOOKUP(A94,#REF!,2,0)</f>
        <v>#REF!</v>
      </c>
      <c r="C94" s="2" t="e">
        <f>VLOOKUP(Table1[[#This Row],[Player]],#REF!,3,0)</f>
        <v>#REF!</v>
      </c>
      <c r="D94" s="2">
        <v>3</v>
      </c>
      <c r="E94" s="2" t="e">
        <f>VLOOKUP(Table1[[#This Row],[Player]],#REF!,22,0)</f>
        <v>#REF!</v>
      </c>
      <c r="F94" s="2" t="e">
        <f>IF(Table1[[#This Row],[Gross]]&gt;0,Table1[[#This Row],[Gross]]-72,0)</f>
        <v>#REF!</v>
      </c>
      <c r="G94" s="2" t="e">
        <f>IF(Table1[[#This Row],[Gross]]&gt;0,Table1[[#This Row],[Gross]]-Table1[[#This Row],[Index]],0)</f>
        <v>#REF!</v>
      </c>
      <c r="H94" s="2" t="e">
        <f>IF(Table1[[#This Row],[Net]]&gt;0,Table1[[#This Row],[Net]]-72,0)</f>
        <v>#REF!</v>
      </c>
      <c r="I94" s="2" t="e">
        <f>VLOOKUP(Table1[[#This Row],[Player]],#REF!,28,0)</f>
        <v>#REF!</v>
      </c>
    </row>
    <row r="95" spans="1:9" ht="12.75" x14ac:dyDescent="0.2">
      <c r="A95" s="6" t="s">
        <v>47</v>
      </c>
      <c r="B95" s="2" t="e">
        <f>VLOOKUP(A95,#REF!,2,0)</f>
        <v>#REF!</v>
      </c>
      <c r="C95" s="2" t="e">
        <f>VLOOKUP(Table1[[#This Row],[Player]],#REF!,3,0)</f>
        <v>#REF!</v>
      </c>
      <c r="D95" s="2">
        <v>6</v>
      </c>
      <c r="E95" s="2" t="e">
        <f>VLOOKUP(Table1[[#This Row],[Player]],#REF!,22,0)</f>
        <v>#REF!</v>
      </c>
      <c r="F95" s="2" t="e">
        <f>IF(Table1[[#This Row],[Gross]]&gt;0,Table1[[#This Row],[Gross]]-72,0)</f>
        <v>#REF!</v>
      </c>
      <c r="G95" s="2" t="e">
        <f>IF(Table1[[#This Row],[Gross]]&gt;0,Table1[[#This Row],[Gross]]-Table1[[#This Row],[Index]],0)</f>
        <v>#REF!</v>
      </c>
      <c r="H95" s="2" t="e">
        <f>IF(Table1[[#This Row],[Net]]&gt;0,Table1[[#This Row],[Net]]-72,0)</f>
        <v>#REF!</v>
      </c>
      <c r="I95" s="2" t="e">
        <f>VLOOKUP(Table1[[#This Row],[Player]],#REF!,28,0)</f>
        <v>#REF!</v>
      </c>
    </row>
    <row r="96" spans="1:9" ht="12.75" x14ac:dyDescent="0.2">
      <c r="A96" s="6" t="s">
        <v>47</v>
      </c>
      <c r="B96" s="2" t="e">
        <f>VLOOKUP(A96,#REF!,2,0)</f>
        <v>#REF!</v>
      </c>
      <c r="C96" s="2" t="e">
        <f>VLOOKUP(Table1[[#This Row],[Player]],#REF!,3,0)</f>
        <v>#REF!</v>
      </c>
      <c r="D96" s="2">
        <v>7</v>
      </c>
      <c r="E96" s="2" t="e">
        <f>VLOOKUP(Table1[[#This Row],[Player]],#REF!,22,0)</f>
        <v>#REF!</v>
      </c>
      <c r="F96" s="2" t="e">
        <f>IF(Table1[[#This Row],[Gross]]&gt;0,Table1[[#This Row],[Gross]]-72,0)</f>
        <v>#REF!</v>
      </c>
      <c r="G96" s="2" t="e">
        <f>IF(Table1[[#This Row],[Gross]]&gt;0,Table1[[#This Row],[Gross]]-Table1[[#This Row],[Index]],0)</f>
        <v>#REF!</v>
      </c>
      <c r="H96" s="2" t="e">
        <f>IF(Table1[[#This Row],[Net]]&gt;0,Table1[[#This Row],[Net]]-72,0)</f>
        <v>#REF!</v>
      </c>
      <c r="I96" s="2" t="e">
        <f>VLOOKUP(Table1[[#This Row],[Player]],#REF!,28,0)</f>
        <v>#REF!</v>
      </c>
    </row>
    <row r="97" spans="1:9" ht="12.75" x14ac:dyDescent="0.2">
      <c r="A97" s="6" t="s">
        <v>47</v>
      </c>
      <c r="B97" s="2" t="e">
        <f>VLOOKUP(A97,#REF!,2,0)</f>
        <v>#REF!</v>
      </c>
      <c r="C97" s="2" t="e">
        <f>VLOOKUP(Table1[[#This Row],[Player]],#REF!,3,0)</f>
        <v>#REF!</v>
      </c>
      <c r="D97" s="2">
        <v>8</v>
      </c>
      <c r="E97" s="2" t="e">
        <f>VLOOKUP(Table1[[#This Row],[Player]],#REF!,22,0)</f>
        <v>#REF!</v>
      </c>
      <c r="F97" s="2" t="e">
        <f>IF(Table1[[#This Row],[Gross]]&gt;0,Table1[[#This Row],[Gross]]-72,0)</f>
        <v>#REF!</v>
      </c>
      <c r="G97" s="2" t="e">
        <f>IF(Table1[[#This Row],[Gross]]&gt;0,Table1[[#This Row],[Gross]]-Table1[[#This Row],[Index]],0)</f>
        <v>#REF!</v>
      </c>
      <c r="H97" s="2" t="e">
        <f>IF(Table1[[#This Row],[Net]]&gt;0,Table1[[#This Row],[Net]]-72,0)</f>
        <v>#REF!</v>
      </c>
      <c r="I97" s="2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Dashboard</vt:lpstr>
      <vt:lpstr>Results</vt:lpstr>
      <vt:lpstr>Score Cards</vt:lpstr>
      <vt:lpstr>Contact-Player Info</vt:lpstr>
      <vt:lpstr>Pvt_CupPts</vt:lpstr>
      <vt:lpstr>Pvt_DTeam</vt:lpstr>
      <vt:lpstr>Pvt_ETeam</vt:lpstr>
      <vt:lpstr>Pvt_MTeam</vt:lpstr>
      <vt:lpstr>ScoringData</vt:lpstr>
    </vt:vector>
  </TitlesOfParts>
  <Manager/>
  <Company>Morgan Stanley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Newsome, Eric</dc:creator>
  <cp:keywords/>
  <dc:description/>
  <cp:lastModifiedBy>Danny Birdsall</cp:lastModifiedBy>
  <cp:revision/>
  <dcterms:created xsi:type="dcterms:W3CDTF">2012-07-30T14:40:50Z</dcterms:created>
  <dcterms:modified xsi:type="dcterms:W3CDTF">2024-07-14T18:49:11Z</dcterms:modified>
  <cp:category/>
  <cp:contentStatus/>
</cp:coreProperties>
</file>