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ny Birdsall\Documents\NewBird\Hilton Head\"/>
    </mc:Choice>
  </mc:AlternateContent>
  <bookViews>
    <workbookView xWindow="0" yWindow="0" windowWidth="18930" windowHeight="6195" tabRatio="816" firstSheet="1" activeTab="1"/>
  </bookViews>
  <sheets>
    <sheet name="Dashboard" sheetId="18" state="hidden" r:id="rId1"/>
    <sheet name="Score Cards" sheetId="7" r:id="rId2"/>
    <sheet name="Results" sheetId="25" r:id="rId3"/>
    <sheet name="Contact-Player Info" sheetId="21" state="hidden" r:id="rId4"/>
    <sheet name="Pvt_CupPts" sheetId="16" state="hidden" r:id="rId5"/>
    <sheet name="Pvt_DTeam" sheetId="17" state="hidden" r:id="rId6"/>
    <sheet name="Pvt_ETeam" sheetId="19" state="hidden" r:id="rId7"/>
    <sheet name="Pvt_MTeam" sheetId="20" state="hidden" r:id="rId8"/>
    <sheet name="ScoringData" sheetId="15" state="hidden" r:id="rId9"/>
  </sheets>
  <definedNames>
    <definedName name="_xlnm._FilterDatabase" localSheetId="3" hidden="1">'Contact-Player Info'!#REF!</definedName>
    <definedName name="_xlnm._FilterDatabase" localSheetId="2" hidden="1">Results!$B$13:$O$13</definedName>
    <definedName name="_xlnm._FilterDatabase" localSheetId="1" hidden="1">'Contact-Player Info'!#REF!</definedName>
  </definedNames>
  <calcPr calcId="152511"/>
  <pivotCaches>
    <pivotCache cacheId="18" r:id="rId10"/>
  </pivotCaches>
</workbook>
</file>

<file path=xl/calcChain.xml><?xml version="1.0" encoding="utf-8"?>
<calcChain xmlns="http://schemas.openxmlformats.org/spreadsheetml/2006/main">
  <c r="X102" i="7" l="1"/>
  <c r="AA82" i="7"/>
  <c r="X79" i="7"/>
  <c r="K29" i="25" l="1"/>
  <c r="K28" i="25"/>
  <c r="K27" i="25"/>
  <c r="K26" i="25"/>
  <c r="K25" i="25"/>
  <c r="K24" i="25"/>
  <c r="K23" i="25"/>
  <c r="K22" i="25"/>
  <c r="K21" i="25"/>
  <c r="K20" i="25"/>
  <c r="K19" i="25"/>
  <c r="K18" i="25"/>
  <c r="K16" i="25"/>
  <c r="K15" i="25"/>
  <c r="K14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K17" i="25" l="1"/>
  <c r="AA114" i="7" l="1"/>
  <c r="AA104" i="7"/>
  <c r="AA112" i="7"/>
  <c r="AA118" i="7"/>
  <c r="AA111" i="7"/>
  <c r="AA81" i="7"/>
  <c r="AA89" i="7"/>
  <c r="AA54" i="7"/>
  <c r="AA53" i="7"/>
  <c r="AA60" i="7"/>
  <c r="AA55" i="7" l="1"/>
  <c r="AA56" i="7"/>
  <c r="AA63" i="7"/>
  <c r="AA20" i="7"/>
  <c r="AA19" i="7"/>
  <c r="AA8" i="7"/>
  <c r="AA13" i="7"/>
  <c r="AA12" i="7"/>
  <c r="AA11" i="7"/>
  <c r="D25" i="25"/>
  <c r="D15" i="25"/>
  <c r="D24" i="25"/>
  <c r="D16" i="25"/>
  <c r="D18" i="25"/>
  <c r="D21" i="25"/>
  <c r="D17" i="25"/>
  <c r="D29" i="25"/>
  <c r="D23" i="25"/>
  <c r="D14" i="25"/>
  <c r="D27" i="25"/>
  <c r="D20" i="25"/>
  <c r="D26" i="25"/>
  <c r="D22" i="25"/>
  <c r="D19" i="25"/>
  <c r="D28" i="25"/>
  <c r="M28" i="25" l="1"/>
  <c r="N28" i="25" s="1"/>
  <c r="M26" i="25"/>
  <c r="N26" i="25" s="1"/>
  <c r="M16" i="25"/>
  <c r="N16" i="25" s="1"/>
  <c r="M24" i="25"/>
  <c r="N24" i="25" s="1"/>
  <c r="M25" i="25"/>
  <c r="N25" i="25" s="1"/>
  <c r="M19" i="25"/>
  <c r="N19" i="25" s="1"/>
  <c r="M22" i="25"/>
  <c r="N22" i="25" s="1"/>
  <c r="M20" i="25"/>
  <c r="N20" i="25" s="1"/>
  <c r="M27" i="25"/>
  <c r="N27" i="25" s="1"/>
  <c r="M14" i="25"/>
  <c r="N14" i="25" s="1"/>
  <c r="M23" i="25"/>
  <c r="N23" i="25" s="1"/>
  <c r="M29" i="25"/>
  <c r="N29" i="25" s="1"/>
  <c r="M17" i="25"/>
  <c r="N17" i="25" s="1"/>
  <c r="M21" i="25"/>
  <c r="N21" i="25" s="1"/>
  <c r="M18" i="25"/>
  <c r="N18" i="25" s="1"/>
  <c r="M15" i="25"/>
  <c r="N15" i="25" s="1"/>
  <c r="F14" i="21" l="1"/>
  <c r="H14" i="21"/>
  <c r="G14" i="21" l="1"/>
  <c r="Z8" i="7"/>
  <c r="H9" i="21"/>
  <c r="H17" i="21" l="1"/>
  <c r="Z11" i="7" s="1"/>
  <c r="AA119" i="7" l="1"/>
  <c r="AA117" i="7"/>
  <c r="AA116" i="7"/>
  <c r="AA115" i="7"/>
  <c r="AA113" i="7"/>
  <c r="AA107" i="7"/>
  <c r="AA106" i="7"/>
  <c r="AA90" i="7"/>
  <c r="AA84" i="7"/>
  <c r="AA68" i="7"/>
  <c r="AA67" i="7"/>
  <c r="AA66" i="7"/>
  <c r="AA65" i="7"/>
  <c r="AA64" i="7"/>
  <c r="AA62" i="7"/>
  <c r="AA61" i="7"/>
  <c r="AA59" i="7"/>
  <c r="AA58" i="7"/>
  <c r="AA57" i="7"/>
  <c r="AA7" i="7"/>
  <c r="AA9" i="7"/>
  <c r="AA10" i="7"/>
  <c r="AA14" i="7"/>
  <c r="AA15" i="7"/>
  <c r="AA16" i="7"/>
  <c r="AA17" i="7"/>
  <c r="AA18" i="7"/>
  <c r="AA21" i="7"/>
  <c r="AA22" i="7"/>
  <c r="Z15" i="7" l="1"/>
  <c r="Z43" i="7" s="1"/>
  <c r="Z57" i="7" s="1"/>
  <c r="Z91" i="7" s="1"/>
  <c r="Z108" i="7" s="1"/>
  <c r="H16" i="21" l="1"/>
  <c r="Z10" i="7" l="1"/>
  <c r="Z32" i="7" s="1"/>
  <c r="Z68" i="7" s="1"/>
  <c r="Z96" i="7" s="1"/>
  <c r="Z115" i="7" l="1"/>
  <c r="H8" i="21" l="1"/>
  <c r="F8" i="21"/>
  <c r="Z22" i="7" l="1"/>
  <c r="Z34" i="7" s="1"/>
  <c r="Z62" i="7" s="1"/>
  <c r="Z90" i="7" s="1"/>
  <c r="Z113" i="7" s="1"/>
  <c r="G8" i="21"/>
  <c r="L9" i="25" l="1"/>
  <c r="J9" i="25"/>
  <c r="H9" i="25"/>
  <c r="F9" i="25"/>
  <c r="D9" i="25"/>
  <c r="N8" i="25"/>
  <c r="N7" i="25"/>
  <c r="N6" i="25"/>
  <c r="N5" i="25"/>
  <c r="X51" i="7"/>
  <c r="X28" i="7"/>
  <c r="X5" i="7"/>
  <c r="N9" i="25" l="1"/>
  <c r="L25" i="25"/>
  <c r="L23" i="25"/>
  <c r="L17" i="25"/>
  <c r="L24" i="25"/>
  <c r="H18" i="25"/>
  <c r="H21" i="25"/>
  <c r="H26" i="25"/>
  <c r="H22" i="25"/>
  <c r="H14" i="25"/>
  <c r="H27" i="25"/>
  <c r="H19" i="25"/>
  <c r="H28" i="25"/>
  <c r="H24" i="25"/>
  <c r="L28" i="25"/>
  <c r="L29" i="25"/>
  <c r="H25" i="25"/>
  <c r="H16" i="25"/>
  <c r="H20" i="25"/>
  <c r="H23" i="25"/>
  <c r="H15" i="25"/>
  <c r="H17" i="25"/>
  <c r="H29" i="25"/>
  <c r="L26" i="25"/>
  <c r="L22" i="25"/>
  <c r="L14" i="25"/>
  <c r="L27" i="25"/>
  <c r="L19" i="25"/>
  <c r="L21" i="25"/>
  <c r="L16" i="25"/>
  <c r="L18" i="25"/>
  <c r="L20" i="25"/>
  <c r="L15" i="25"/>
  <c r="H20" i="21" l="1"/>
  <c r="F20" i="21"/>
  <c r="H18" i="21"/>
  <c r="Z12" i="7" s="1"/>
  <c r="F18" i="21"/>
  <c r="H19" i="21"/>
  <c r="F19" i="21"/>
  <c r="F16" i="21"/>
  <c r="H15" i="21"/>
  <c r="F15" i="21"/>
  <c r="Z40" i="7"/>
  <c r="H13" i="21"/>
  <c r="F13" i="21"/>
  <c r="H12" i="21"/>
  <c r="F12" i="21"/>
  <c r="H10" i="21"/>
  <c r="F10" i="21"/>
  <c r="H11" i="21"/>
  <c r="F11" i="21"/>
  <c r="H7" i="21"/>
  <c r="F7" i="21"/>
  <c r="H5" i="21"/>
  <c r="F5" i="21"/>
  <c r="H6" i="21"/>
  <c r="Z20" i="7" s="1"/>
  <c r="F6" i="21"/>
  <c r="Z37" i="7" l="1"/>
  <c r="Z13" i="7"/>
  <c r="Z33" i="7" s="1"/>
  <c r="Z63" i="7" s="1"/>
  <c r="Z86" i="7" s="1"/>
  <c r="Z111" i="7" s="1"/>
  <c r="Z19" i="7"/>
  <c r="Z30" i="7" s="1"/>
  <c r="Z14" i="7"/>
  <c r="Z45" i="7" s="1"/>
  <c r="Z35" i="7"/>
  <c r="Z17" i="7"/>
  <c r="Z9" i="7"/>
  <c r="Z44" i="7" s="1"/>
  <c r="Z60" i="7"/>
  <c r="Z87" i="7" s="1"/>
  <c r="Z114" i="7" s="1"/>
  <c r="Z56" i="7"/>
  <c r="Z85" i="7" s="1"/>
  <c r="Z118" i="7" s="1"/>
  <c r="Z41" i="7"/>
  <c r="Z7" i="7"/>
  <c r="Z36" i="7" s="1"/>
  <c r="Z18" i="7"/>
  <c r="Z39" i="7" s="1"/>
  <c r="Z16" i="7"/>
  <c r="Z31" i="7" s="1"/>
  <c r="Z21" i="7"/>
  <c r="Z38" i="7" s="1"/>
  <c r="Z42" i="7"/>
  <c r="G19" i="21"/>
  <c r="G15" i="21"/>
  <c r="G11" i="21"/>
  <c r="G20" i="21"/>
  <c r="G7" i="21"/>
  <c r="G13" i="21"/>
  <c r="G12" i="21"/>
  <c r="G18" i="21"/>
  <c r="G6" i="21"/>
  <c r="G10" i="21"/>
  <c r="G16" i="21"/>
  <c r="G5" i="21"/>
  <c r="Z64" i="7" l="1"/>
  <c r="Z94" i="7" s="1"/>
  <c r="Z119" i="7" s="1"/>
  <c r="Z65" i="7"/>
  <c r="Z84" i="7" s="1"/>
  <c r="Z109" i="7" s="1"/>
  <c r="Z67" i="7"/>
  <c r="Z88" i="7" s="1"/>
  <c r="Z107" i="7" s="1"/>
  <c r="Z55" i="7"/>
  <c r="Z93" i="7" s="1"/>
  <c r="Z110" i="7" s="1"/>
  <c r="Z59" i="7"/>
  <c r="Z95" i="7" s="1"/>
  <c r="Z106" i="7" s="1"/>
  <c r="Z66" i="7"/>
  <c r="Z92" i="7" s="1"/>
  <c r="Z117" i="7" s="1"/>
  <c r="Z58" i="7"/>
  <c r="Z83" i="7" s="1"/>
  <c r="Z116" i="7" s="1"/>
  <c r="Z53" i="7"/>
  <c r="Z89" i="7" s="1"/>
  <c r="Z104" i="7" s="1"/>
  <c r="Z61" i="7"/>
  <c r="Z54" i="7"/>
  <c r="Z81" i="7" s="1"/>
  <c r="Z112" i="7" s="1"/>
  <c r="Z82" i="7" l="1"/>
  <c r="Z105" i="7" s="1"/>
  <c r="E13" i="15" l="1"/>
  <c r="C2" i="15"/>
  <c r="C8" i="15"/>
  <c r="C14" i="15"/>
  <c r="C20" i="15"/>
  <c r="C26" i="15"/>
  <c r="C32" i="15"/>
  <c r="C62" i="15"/>
  <c r="C68" i="15"/>
  <c r="C74" i="15"/>
  <c r="C80" i="15"/>
  <c r="C86" i="15"/>
  <c r="C92" i="15"/>
  <c r="C3" i="15"/>
  <c r="C9" i="15"/>
  <c r="C15" i="15"/>
  <c r="C21" i="15"/>
  <c r="C27" i="15"/>
  <c r="C33" i="15"/>
  <c r="C63" i="15"/>
  <c r="C69" i="15"/>
  <c r="C75" i="15"/>
  <c r="C81" i="15"/>
  <c r="C87" i="15"/>
  <c r="C93" i="15"/>
  <c r="C4" i="15"/>
  <c r="C10" i="15"/>
  <c r="C16" i="15"/>
  <c r="C22" i="15"/>
  <c r="C28" i="15"/>
  <c r="C34" i="15"/>
  <c r="C64" i="15"/>
  <c r="C70" i="15"/>
  <c r="C76" i="15"/>
  <c r="C82" i="15"/>
  <c r="C88" i="15"/>
  <c r="C94" i="15"/>
  <c r="C38" i="15"/>
  <c r="C39" i="15"/>
  <c r="C40" i="15"/>
  <c r="C41" i="15"/>
  <c r="C42" i="15"/>
  <c r="C43" i="15"/>
  <c r="C44" i="15"/>
  <c r="C45" i="15"/>
  <c r="C46" i="15"/>
  <c r="C47" i="15"/>
  <c r="C48" i="15"/>
  <c r="C49" i="15"/>
  <c r="C50" i="15"/>
  <c r="C51" i="15"/>
  <c r="C52" i="15"/>
  <c r="C53" i="15"/>
  <c r="C54" i="15"/>
  <c r="C55" i="15"/>
  <c r="C56" i="15"/>
  <c r="C57" i="15"/>
  <c r="C58" i="15"/>
  <c r="C59" i="15"/>
  <c r="C60" i="15"/>
  <c r="C61" i="15"/>
  <c r="C5" i="15"/>
  <c r="C11" i="15"/>
  <c r="C17" i="15"/>
  <c r="C23" i="15"/>
  <c r="C29" i="15"/>
  <c r="C35" i="15"/>
  <c r="C65" i="15"/>
  <c r="C71" i="15"/>
  <c r="C77" i="15"/>
  <c r="C83" i="15"/>
  <c r="C89" i="15"/>
  <c r="C95" i="15"/>
  <c r="C6" i="15"/>
  <c r="C12" i="15"/>
  <c r="C18" i="15"/>
  <c r="C24" i="15"/>
  <c r="C30" i="15"/>
  <c r="C36" i="15"/>
  <c r="C66" i="15"/>
  <c r="C72" i="15"/>
  <c r="C78" i="15"/>
  <c r="C84" i="15"/>
  <c r="C90" i="15"/>
  <c r="C96" i="15"/>
  <c r="C7" i="15"/>
  <c r="C13" i="15"/>
  <c r="C19" i="15"/>
  <c r="C25" i="15"/>
  <c r="C31" i="15"/>
  <c r="C37" i="15"/>
  <c r="C67" i="15"/>
  <c r="C73" i="15"/>
  <c r="C79" i="15"/>
  <c r="C85" i="15"/>
  <c r="C91" i="15"/>
  <c r="C97" i="15"/>
  <c r="I12" i="15"/>
  <c r="I18" i="15"/>
  <c r="I24" i="15"/>
  <c r="I30" i="15"/>
  <c r="I36" i="15"/>
  <c r="I66" i="15"/>
  <c r="I72" i="15"/>
  <c r="I78" i="15"/>
  <c r="I84" i="15"/>
  <c r="I90" i="15"/>
  <c r="I96" i="15"/>
  <c r="I6" i="15"/>
  <c r="I11" i="15"/>
  <c r="I17" i="15"/>
  <c r="I23" i="15"/>
  <c r="I29" i="15"/>
  <c r="I35" i="15"/>
  <c r="I65" i="15"/>
  <c r="I71" i="15"/>
  <c r="I77" i="15"/>
  <c r="I83" i="15"/>
  <c r="I89" i="15"/>
  <c r="I95" i="15"/>
  <c r="I5" i="15"/>
  <c r="I51" i="15"/>
  <c r="I52" i="15"/>
  <c r="I53" i="15"/>
  <c r="I54" i="15"/>
  <c r="I55" i="15"/>
  <c r="I56" i="15"/>
  <c r="I57" i="15"/>
  <c r="I58" i="15"/>
  <c r="I59" i="15"/>
  <c r="I60" i="15"/>
  <c r="I61" i="15"/>
  <c r="I50" i="15"/>
  <c r="I39" i="15"/>
  <c r="I40" i="15"/>
  <c r="I41" i="15"/>
  <c r="I42" i="15"/>
  <c r="I43" i="15"/>
  <c r="I44" i="15"/>
  <c r="I45" i="15"/>
  <c r="I46" i="15"/>
  <c r="I47" i="15"/>
  <c r="I48" i="15"/>
  <c r="I49" i="15"/>
  <c r="I38" i="15"/>
  <c r="I10" i="15"/>
  <c r="I16" i="15"/>
  <c r="I22" i="15"/>
  <c r="I28" i="15"/>
  <c r="I34" i="15"/>
  <c r="I64" i="15"/>
  <c r="I70" i="15"/>
  <c r="I76" i="15"/>
  <c r="I82" i="15"/>
  <c r="I88" i="15"/>
  <c r="I94" i="15"/>
  <c r="I4" i="15"/>
  <c r="I9" i="15"/>
  <c r="I15" i="15"/>
  <c r="I21" i="15"/>
  <c r="I27" i="15"/>
  <c r="I33" i="15"/>
  <c r="I63" i="15"/>
  <c r="I69" i="15"/>
  <c r="I75" i="15"/>
  <c r="I81" i="15"/>
  <c r="I87" i="15"/>
  <c r="I93" i="15"/>
  <c r="I3" i="15"/>
  <c r="B2" i="15"/>
  <c r="B3" i="15"/>
  <c r="B4" i="15"/>
  <c r="B38" i="15"/>
  <c r="B50" i="15"/>
  <c r="B5" i="15"/>
  <c r="B6" i="15"/>
  <c r="B7" i="15"/>
  <c r="B8" i="15"/>
  <c r="B9" i="15"/>
  <c r="B10" i="15"/>
  <c r="B39" i="15"/>
  <c r="B51" i="15"/>
  <c r="B11" i="15"/>
  <c r="B12" i="15"/>
  <c r="B13" i="15"/>
  <c r="B14" i="15"/>
  <c r="B15" i="15"/>
  <c r="B16" i="15"/>
  <c r="B40" i="15"/>
  <c r="B52" i="15"/>
  <c r="B17" i="15"/>
  <c r="B18" i="15"/>
  <c r="B19" i="15"/>
  <c r="B20" i="15"/>
  <c r="B21" i="15"/>
  <c r="B22" i="15"/>
  <c r="B41" i="15"/>
  <c r="B53" i="15"/>
  <c r="B23" i="15"/>
  <c r="B24" i="15"/>
  <c r="B25" i="15"/>
  <c r="B26" i="15"/>
  <c r="B27" i="15"/>
  <c r="B28" i="15"/>
  <c r="B42" i="15"/>
  <c r="B54" i="15"/>
  <c r="B29" i="15"/>
  <c r="B30" i="15"/>
  <c r="B31" i="15"/>
  <c r="B32" i="15"/>
  <c r="B33" i="15"/>
  <c r="B34" i="15"/>
  <c r="B43" i="15"/>
  <c r="B55" i="15"/>
  <c r="B35" i="15"/>
  <c r="B36" i="15"/>
  <c r="B37" i="15"/>
  <c r="B62" i="15"/>
  <c r="B63" i="15"/>
  <c r="B64" i="15"/>
  <c r="B44" i="15"/>
  <c r="B56" i="15"/>
  <c r="B65" i="15"/>
  <c r="B66" i="15"/>
  <c r="B67" i="15"/>
  <c r="B68" i="15"/>
  <c r="B69" i="15"/>
  <c r="B70" i="15"/>
  <c r="B45" i="15"/>
  <c r="B57" i="15"/>
  <c r="B71" i="15"/>
  <c r="B72" i="15"/>
  <c r="B73" i="15"/>
  <c r="B74" i="15"/>
  <c r="B75" i="15"/>
  <c r="B76" i="15"/>
  <c r="B46" i="15"/>
  <c r="B58" i="15"/>
  <c r="B77" i="15"/>
  <c r="B78" i="15"/>
  <c r="B79" i="15"/>
  <c r="B80" i="15"/>
  <c r="B81" i="15"/>
  <c r="B82" i="15"/>
  <c r="B47" i="15"/>
  <c r="B59" i="15"/>
  <c r="B83" i="15"/>
  <c r="B84" i="15"/>
  <c r="B85" i="15"/>
  <c r="B86" i="15"/>
  <c r="B87" i="15"/>
  <c r="B88" i="15"/>
  <c r="B48" i="15"/>
  <c r="B60" i="15"/>
  <c r="B89" i="15"/>
  <c r="B90" i="15"/>
  <c r="B91" i="15"/>
  <c r="B92" i="15"/>
  <c r="B93" i="15"/>
  <c r="B94" i="15"/>
  <c r="B49" i="15"/>
  <c r="B61" i="15"/>
  <c r="B95" i="15"/>
  <c r="B96" i="15"/>
  <c r="B97" i="15"/>
  <c r="E49" i="15"/>
  <c r="E41" i="15"/>
  <c r="E45" i="15"/>
  <c r="E43" i="15"/>
  <c r="E38" i="15"/>
  <c r="E47" i="15"/>
  <c r="E40" i="15"/>
  <c r="E44" i="15"/>
  <c r="E42" i="15"/>
  <c r="E46" i="15"/>
  <c r="E48" i="15"/>
  <c r="E39" i="15"/>
  <c r="E58" i="15"/>
  <c r="G58" i="15"/>
  <c r="H58" i="15" s="1"/>
  <c r="E51" i="15"/>
  <c r="F51" i="15"/>
  <c r="E50" i="15"/>
  <c r="G50" i="15"/>
  <c r="H50" i="15" s="1"/>
  <c r="E55" i="15"/>
  <c r="G55" i="15"/>
  <c r="H55" i="15" s="1"/>
  <c r="E61" i="15"/>
  <c r="F61" i="15"/>
  <c r="E59" i="15"/>
  <c r="G59" i="15"/>
  <c r="H59" i="15" s="1"/>
  <c r="E52" i="15"/>
  <c r="G52" i="15"/>
  <c r="H52" i="15" s="1"/>
  <c r="E57" i="15"/>
  <c r="F57" i="15"/>
  <c r="E60" i="15"/>
  <c r="G60" i="15"/>
  <c r="H60" i="15" s="1"/>
  <c r="E56" i="15"/>
  <c r="F56" i="15"/>
  <c r="E54" i="15"/>
  <c r="G54" i="15"/>
  <c r="H54" i="15" s="1"/>
  <c r="E53" i="15"/>
  <c r="F53" i="15"/>
  <c r="F52" i="15"/>
  <c r="G41" i="15"/>
  <c r="H41" i="15" s="1"/>
  <c r="F41" i="15"/>
  <c r="F46" i="15"/>
  <c r="G46" i="15"/>
  <c r="H46" i="15" s="1"/>
  <c r="F47" i="15"/>
  <c r="G47" i="15"/>
  <c r="H47" i="15" s="1"/>
  <c r="F44" i="15"/>
  <c r="G44" i="15"/>
  <c r="H44" i="15" s="1"/>
  <c r="F48" i="15"/>
  <c r="G48" i="15"/>
  <c r="H48" i="15" s="1"/>
  <c r="F40" i="15"/>
  <c r="G40" i="15"/>
  <c r="H40" i="15" s="1"/>
  <c r="G45" i="15"/>
  <c r="H45" i="15" s="1"/>
  <c r="F45" i="15"/>
  <c r="F49" i="15"/>
  <c r="G49" i="15"/>
  <c r="H49" i="15" s="1"/>
  <c r="F43" i="15"/>
  <c r="G43" i="15"/>
  <c r="H43" i="15" s="1"/>
  <c r="F42" i="15"/>
  <c r="G42" i="15"/>
  <c r="H42" i="15" s="1"/>
  <c r="F38" i="15"/>
  <c r="G38" i="15"/>
  <c r="H38" i="15" s="1"/>
  <c r="F39" i="15"/>
  <c r="G39" i="15"/>
  <c r="H39" i="15" s="1"/>
  <c r="G53" i="15"/>
  <c r="H53" i="15" s="1"/>
  <c r="G61" i="15"/>
  <c r="H61" i="15" s="1"/>
  <c r="F55" i="15"/>
  <c r="F58" i="15"/>
  <c r="G56" i="15"/>
  <c r="H56" i="15" s="1"/>
  <c r="G51" i="15"/>
  <c r="H51" i="15" s="1"/>
  <c r="G57" i="15"/>
  <c r="H57" i="15" s="1"/>
  <c r="F59" i="15"/>
  <c r="F60" i="15"/>
  <c r="F54" i="15"/>
  <c r="F50" i="15"/>
  <c r="E83" i="15"/>
  <c r="G83" i="15"/>
  <c r="H83" i="15" s="1"/>
  <c r="E77" i="15"/>
  <c r="F77" i="15"/>
  <c r="E5" i="15"/>
  <c r="G5" i="15"/>
  <c r="H5" i="15" s="1"/>
  <c r="E35" i="15"/>
  <c r="G35" i="15"/>
  <c r="H35" i="15" s="1"/>
  <c r="E89" i="15"/>
  <c r="F89" i="15"/>
  <c r="E71" i="15"/>
  <c r="F71" i="15"/>
  <c r="E23" i="15"/>
  <c r="G23" i="15"/>
  <c r="H23" i="15" s="1"/>
  <c r="E95" i="15"/>
  <c r="G95" i="15"/>
  <c r="H95" i="15" s="1"/>
  <c r="E17" i="15"/>
  <c r="G17" i="15"/>
  <c r="H17" i="15" s="1"/>
  <c r="E65" i="15"/>
  <c r="F65" i="15"/>
  <c r="E11" i="15"/>
  <c r="G11" i="15"/>
  <c r="H11" i="15" s="1"/>
  <c r="E29" i="15"/>
  <c r="G29" i="15"/>
  <c r="H29" i="15" s="1"/>
  <c r="E82" i="15"/>
  <c r="F82" i="15"/>
  <c r="E70" i="15"/>
  <c r="F70" i="15"/>
  <c r="E88" i="15"/>
  <c r="F88" i="15"/>
  <c r="E64" i="15"/>
  <c r="F64" i="15"/>
  <c r="E16" i="15"/>
  <c r="F16" i="15"/>
  <c r="E94" i="15"/>
  <c r="F94" i="15"/>
  <c r="E34" i="15"/>
  <c r="F34" i="15"/>
  <c r="E4" i="15"/>
  <c r="F4" i="15"/>
  <c r="E76" i="15"/>
  <c r="F76" i="15"/>
  <c r="E28" i="15"/>
  <c r="F28" i="15"/>
  <c r="E10" i="15"/>
  <c r="F10" i="15"/>
  <c r="E22" i="15"/>
  <c r="F22" i="15"/>
  <c r="E68" i="15"/>
  <c r="G68" i="15" s="1"/>
  <c r="H68" i="15" s="1"/>
  <c r="E74" i="15"/>
  <c r="E14" i="15"/>
  <c r="G14" i="15" s="1"/>
  <c r="H14" i="15" s="1"/>
  <c r="E86" i="15"/>
  <c r="G86" i="15" s="1"/>
  <c r="H86" i="15" s="1"/>
  <c r="E2" i="15"/>
  <c r="G2" i="15"/>
  <c r="H2" i="15" s="1"/>
  <c r="E26" i="15"/>
  <c r="G26" i="15" s="1"/>
  <c r="H26" i="15" s="1"/>
  <c r="E80" i="15"/>
  <c r="G80" i="15" s="1"/>
  <c r="H80" i="15" s="1"/>
  <c r="E62" i="15"/>
  <c r="F62" i="15"/>
  <c r="E32" i="15"/>
  <c r="G32" i="15" s="1"/>
  <c r="H32" i="15" s="1"/>
  <c r="E20" i="15"/>
  <c r="F20" i="15" s="1"/>
  <c r="E8" i="15"/>
  <c r="E92" i="15"/>
  <c r="G92" i="15" s="1"/>
  <c r="H92" i="15" s="1"/>
  <c r="E19" i="15"/>
  <c r="F19" i="15" s="1"/>
  <c r="E7" i="15"/>
  <c r="F7" i="15" s="1"/>
  <c r="E37" i="15"/>
  <c r="G37" i="15" s="1"/>
  <c r="H37" i="15" s="1"/>
  <c r="E31" i="15"/>
  <c r="F31" i="15" s="1"/>
  <c r="E36" i="15"/>
  <c r="G36" i="15"/>
  <c r="H36" i="15" s="1"/>
  <c r="E66" i="15"/>
  <c r="G66" i="15"/>
  <c r="H66" i="15" s="1"/>
  <c r="E96" i="15"/>
  <c r="F96" i="15"/>
  <c r="E84" i="15"/>
  <c r="F84" i="15"/>
  <c r="E12" i="15"/>
  <c r="F12" i="15"/>
  <c r="E90" i="15"/>
  <c r="G90" i="15"/>
  <c r="H90" i="15" s="1"/>
  <c r="E72" i="15"/>
  <c r="F72" i="15"/>
  <c r="E30" i="15"/>
  <c r="F30" i="15"/>
  <c r="E6" i="15"/>
  <c r="G6" i="15"/>
  <c r="H6" i="15" s="1"/>
  <c r="E24" i="15"/>
  <c r="G24" i="15"/>
  <c r="H24" i="15" s="1"/>
  <c r="E18" i="15"/>
  <c r="G18" i="15"/>
  <c r="H18" i="15" s="1"/>
  <c r="E78" i="15"/>
  <c r="G78" i="15"/>
  <c r="H78" i="15" s="1"/>
  <c r="F68" i="15"/>
  <c r="F83" i="15"/>
  <c r="G4" i="15"/>
  <c r="H4" i="15" s="1"/>
  <c r="F36" i="15"/>
  <c r="G28" i="15"/>
  <c r="H28" i="15" s="1"/>
  <c r="F17" i="15"/>
  <c r="F35" i="15"/>
  <c r="G34" i="15"/>
  <c r="H34" i="15" s="1"/>
  <c r="G22" i="15"/>
  <c r="H22" i="15" s="1"/>
  <c r="G77" i="15"/>
  <c r="H77" i="15" s="1"/>
  <c r="F95" i="15"/>
  <c r="F14" i="15"/>
  <c r="F2" i="15"/>
  <c r="G76" i="15"/>
  <c r="H76" i="15" s="1"/>
  <c r="F92" i="15"/>
  <c r="G62" i="15"/>
  <c r="H62" i="15" s="1"/>
  <c r="G70" i="15"/>
  <c r="H70" i="15" s="1"/>
  <c r="G64" i="15"/>
  <c r="H64" i="15" s="1"/>
  <c r="G94" i="15"/>
  <c r="H94" i="15" s="1"/>
  <c r="F6" i="15"/>
  <c r="G16" i="15"/>
  <c r="H16" i="15" s="1"/>
  <c r="G88" i="15"/>
  <c r="H88" i="15" s="1"/>
  <c r="F29" i="15"/>
  <c r="G31" i="15"/>
  <c r="H31" i="15" s="1"/>
  <c r="G12" i="15"/>
  <c r="H12" i="15" s="1"/>
  <c r="G72" i="15"/>
  <c r="H72" i="15" s="1"/>
  <c r="F90" i="15"/>
  <c r="F24" i="15"/>
  <c r="G89" i="15"/>
  <c r="H89" i="15" s="1"/>
  <c r="F11" i="15"/>
  <c r="G65" i="15"/>
  <c r="H65" i="15" s="1"/>
  <c r="F23" i="15"/>
  <c r="F5" i="15"/>
  <c r="G71" i="15"/>
  <c r="H71" i="15" s="1"/>
  <c r="G10" i="15"/>
  <c r="H10" i="15" s="1"/>
  <c r="G82" i="15"/>
  <c r="H82" i="15" s="1"/>
  <c r="G96" i="15"/>
  <c r="H96" i="15" s="1"/>
  <c r="F18" i="15"/>
  <c r="F78" i="15"/>
  <c r="F66" i="15"/>
  <c r="G84" i="15"/>
  <c r="H84" i="15" s="1"/>
  <c r="G30" i="15"/>
  <c r="H30" i="15" s="1"/>
  <c r="E3" i="15"/>
  <c r="G3" i="15" s="1"/>
  <c r="H3" i="15" s="1"/>
  <c r="E15" i="15"/>
  <c r="G15" i="15" s="1"/>
  <c r="H15" i="15" s="1"/>
  <c r="E27" i="15"/>
  <c r="G27" i="15" s="1"/>
  <c r="H27" i="15" s="1"/>
  <c r="E33" i="15"/>
  <c r="F33" i="15" s="1"/>
  <c r="F80" i="15" l="1"/>
  <c r="G19" i="15"/>
  <c r="H19" i="15" s="1"/>
  <c r="F32" i="15"/>
  <c r="F86" i="15"/>
  <c r="F26" i="15"/>
  <c r="F3" i="15"/>
  <c r="E97" i="15"/>
  <c r="F37" i="15"/>
  <c r="E85" i="15"/>
  <c r="F85" i="15" s="1"/>
  <c r="E25" i="15"/>
  <c r="F25" i="15" s="1"/>
  <c r="E91" i="15"/>
  <c r="F91" i="15" s="1"/>
  <c r="G20" i="15"/>
  <c r="H20" i="15" s="1"/>
  <c r="G7" i="15"/>
  <c r="H7" i="15" s="1"/>
  <c r="E75" i="15"/>
  <c r="E69" i="15"/>
  <c r="G33" i="15"/>
  <c r="H33" i="15" s="1"/>
  <c r="E93" i="15"/>
  <c r="F15" i="15"/>
  <c r="F74" i="15"/>
  <c r="G74" i="15"/>
  <c r="H74" i="15" s="1"/>
  <c r="E73" i="15"/>
  <c r="G13" i="15"/>
  <c r="H13" i="15" s="1"/>
  <c r="F13" i="15"/>
  <c r="G8" i="15"/>
  <c r="H8" i="15" s="1"/>
  <c r="F8" i="15"/>
  <c r="F27" i="15"/>
  <c r="G91" i="15" l="1"/>
  <c r="H91" i="15" s="1"/>
  <c r="G85" i="15"/>
  <c r="H85" i="15" s="1"/>
  <c r="E21" i="15"/>
  <c r="F21" i="15" s="1"/>
  <c r="G25" i="15"/>
  <c r="H25" i="15" s="1"/>
  <c r="E81" i="15"/>
  <c r="F81" i="15" s="1"/>
  <c r="E67" i="15"/>
  <c r="G67" i="15" s="1"/>
  <c r="H67" i="15" s="1"/>
  <c r="F97" i="15"/>
  <c r="G97" i="15"/>
  <c r="H97" i="15" s="1"/>
  <c r="E79" i="15"/>
  <c r="E9" i="15"/>
  <c r="E63" i="15"/>
  <c r="E87" i="15"/>
  <c r="G69" i="15"/>
  <c r="H69" i="15" s="1"/>
  <c r="F69" i="15"/>
  <c r="F75" i="15"/>
  <c r="G75" i="15"/>
  <c r="H75" i="15" s="1"/>
  <c r="G93" i="15"/>
  <c r="H93" i="15" s="1"/>
  <c r="F93" i="15"/>
  <c r="G73" i="15"/>
  <c r="H73" i="15" s="1"/>
  <c r="F73" i="15"/>
  <c r="G81" i="15" l="1"/>
  <c r="H81" i="15" s="1"/>
  <c r="G21" i="15"/>
  <c r="H21" i="15" s="1"/>
  <c r="F67" i="15"/>
  <c r="G79" i="15"/>
  <c r="H79" i="15" s="1"/>
  <c r="F79" i="15"/>
  <c r="G87" i="15"/>
  <c r="H87" i="15" s="1"/>
  <c r="F87" i="15"/>
  <c r="G9" i="15"/>
  <c r="H9" i="15" s="1"/>
  <c r="F9" i="15"/>
  <c r="G63" i="15"/>
  <c r="H63" i="15" s="1"/>
  <c r="F63" i="15"/>
</calcChain>
</file>

<file path=xl/sharedStrings.xml><?xml version="1.0" encoding="utf-8"?>
<sst xmlns="http://schemas.openxmlformats.org/spreadsheetml/2006/main" count="699" uniqueCount="205">
  <si>
    <t>Player</t>
  </si>
  <si>
    <t>Men's Hdcp</t>
  </si>
  <si>
    <t>Net</t>
  </si>
  <si>
    <t>Par</t>
  </si>
  <si>
    <t>Hole</t>
  </si>
  <si>
    <t>Team</t>
  </si>
  <si>
    <t>Danny</t>
  </si>
  <si>
    <t>Eric Newsome</t>
  </si>
  <si>
    <t>Billy Newsome</t>
  </si>
  <si>
    <t>4</t>
  </si>
  <si>
    <t>5</t>
  </si>
  <si>
    <t>3</t>
  </si>
  <si>
    <t>1</t>
  </si>
  <si>
    <t>2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</si>
  <si>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</si>
  <si>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</si>
  <si>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</si>
  <si>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</si>
  <si>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</si>
  <si>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</si>
  <si>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</si>
  <si>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</si>
  <si>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</si>
  <si>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</si>
  <si>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</si>
  <si>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</si>
  <si>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</si>
  <si>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Gross</t>
  </si>
  <si>
    <t>Danny Birdsall</t>
  </si>
  <si>
    <t>James Wharton</t>
  </si>
  <si>
    <t>Cup Points</t>
  </si>
  <si>
    <t>Matt Trumbo</t>
  </si>
  <si>
    <t>Index</t>
  </si>
  <si>
    <t>Bryan Gist</t>
  </si>
  <si>
    <t>Mike Hibbs</t>
  </si>
  <si>
    <t>Rob Craig</t>
  </si>
  <si>
    <t>Jason Powers</t>
  </si>
  <si>
    <t>Trey Liebenrood</t>
  </si>
  <si>
    <t>Chris Webb</t>
  </si>
  <si>
    <t>Ike Birdsall</t>
  </si>
  <si>
    <t>James</t>
  </si>
  <si>
    <t>Jason</t>
  </si>
  <si>
    <t>Trey</t>
  </si>
  <si>
    <t>Mike</t>
  </si>
  <si>
    <t>Round</t>
  </si>
  <si>
    <t>Nt2PAR</t>
  </si>
  <si>
    <t>Gs2PAR</t>
  </si>
  <si>
    <t>CupPts</t>
  </si>
  <si>
    <t>Row Labels</t>
  </si>
  <si>
    <t>Grand Total</t>
  </si>
  <si>
    <t>Sum of CupPts</t>
  </si>
  <si>
    <t>(Multiple Items)</t>
  </si>
  <si>
    <t>Column Labels</t>
  </si>
  <si>
    <t>TotNt:Par</t>
  </si>
  <si>
    <t>TotGs:Par</t>
  </si>
  <si>
    <t>AveNt</t>
  </si>
  <si>
    <t>AveGs</t>
  </si>
  <si>
    <t>Name</t>
  </si>
  <si>
    <t>CR</t>
  </si>
  <si>
    <t>SLOPE</t>
  </si>
  <si>
    <t>YARDS</t>
  </si>
  <si>
    <t>Jeremy Jones</t>
  </si>
  <si>
    <t>Jeremy</t>
  </si>
  <si>
    <t>B1</t>
  </si>
  <si>
    <t>B2</t>
  </si>
  <si>
    <t>B3</t>
  </si>
  <si>
    <t>B4</t>
  </si>
  <si>
    <t>DB</t>
  </si>
  <si>
    <t>TL</t>
  </si>
  <si>
    <t>MT</t>
  </si>
  <si>
    <t>EN</t>
  </si>
  <si>
    <t>Game Score</t>
  </si>
  <si>
    <t>#N/A</t>
  </si>
  <si>
    <t>B</t>
  </si>
  <si>
    <t>Seed</t>
  </si>
  <si>
    <t>Ike</t>
  </si>
  <si>
    <t>Total</t>
  </si>
  <si>
    <t>Trumbo Cup</t>
  </si>
  <si>
    <t>Blue Team</t>
  </si>
  <si>
    <t>Gisty Belt</t>
  </si>
  <si>
    <t>To Par</t>
  </si>
  <si>
    <t>Matt Yokley</t>
  </si>
  <si>
    <t>GHIN Index or estimated HC (Set Date TBD)</t>
  </si>
  <si>
    <t>Matt Y.</t>
  </si>
  <si>
    <t>Matt T.</t>
  </si>
  <si>
    <t>-</t>
  </si>
  <si>
    <t>Total 
Points</t>
  </si>
  <si>
    <t>Blue</t>
  </si>
  <si>
    <t>Elliott Coffin</t>
  </si>
  <si>
    <t>Elliott</t>
  </si>
  <si>
    <t>Dave C.</t>
  </si>
  <si>
    <t>Difference between Trip &amp; GHIN</t>
  </si>
  <si>
    <t>Number of strokes gained/lossed against GHIN</t>
  </si>
  <si>
    <t>Dave Collie</t>
  </si>
  <si>
    <t>G1</t>
  </si>
  <si>
    <t>G2</t>
  </si>
  <si>
    <t>G3</t>
  </si>
  <si>
    <t>G4</t>
  </si>
  <si>
    <t>(Round 3) 
2-Man Better Ball/Singles Matches</t>
  </si>
  <si>
    <t>(Round 2)
2-Man Better Ball/Singles Matches</t>
  </si>
  <si>
    <t>Ocean Course</t>
  </si>
  <si>
    <t>Heron Point</t>
  </si>
  <si>
    <t>Atlantic Dunes</t>
  </si>
  <si>
    <t>Arthur Hills</t>
  </si>
  <si>
    <t>Harbour Town</t>
  </si>
  <si>
    <t>Dane Sharp</t>
  </si>
  <si>
    <t>Trip 
Index</t>
  </si>
  <si>
    <t>Dane</t>
  </si>
  <si>
    <t>Gray</t>
  </si>
  <si>
    <t>Blue Tees</t>
  </si>
  <si>
    <t>PAR</t>
  </si>
  <si>
    <t>Course HCP</t>
  </si>
  <si>
    <t>P1</t>
  </si>
  <si>
    <t>P2</t>
  </si>
  <si>
    <t>P3</t>
  </si>
  <si>
    <t>P4</t>
  </si>
  <si>
    <t>Round 3 Team Better Ball/Singles Stroke Play Matches (stroke play not match play)</t>
  </si>
  <si>
    <t>Singles Net Strokes</t>
  </si>
  <si>
    <t>Round 4 Team Better Ball/Singles Stroke Play Matches  (stroke play not match play)</t>
  </si>
  <si>
    <t>Round 5 Team Better Ball/Singles Stroke Play Matches  (stroke play not match play)</t>
  </si>
  <si>
    <t>Pairing Net Strokes</t>
  </si>
  <si>
    <t>Gray Team</t>
  </si>
  <si>
    <t>Round 1 
Rank</t>
  </si>
  <si>
    <t>Total
Net</t>
  </si>
  <si>
    <t>Final Results</t>
  </si>
  <si>
    <t>Robert Trent Jones</t>
  </si>
  <si>
    <t>Ocean Tees</t>
  </si>
  <si>
    <t>Gist</t>
  </si>
  <si>
    <t>R4</t>
  </si>
  <si>
    <t>R3</t>
  </si>
  <si>
    <t>R2</t>
  </si>
  <si>
    <t>R1</t>
  </si>
  <si>
    <t>73.2/134</t>
  </si>
  <si>
    <t>72.3/131</t>
  </si>
  <si>
    <t>73.4/139</t>
  </si>
  <si>
    <t>72.2/138</t>
  </si>
  <si>
    <t>72.0/135</t>
  </si>
  <si>
    <t>73.3/144</t>
  </si>
  <si>
    <t>Harbor Town</t>
  </si>
  <si>
    <t>(Round 1)
2-Man Better Ball/Singles Matches</t>
  </si>
  <si>
    <t>Red Team</t>
  </si>
  <si>
    <t xml:space="preserve">Irish Rumble 
</t>
  </si>
  <si>
    <t>Round 2 Total</t>
  </si>
  <si>
    <t>Round 2  
Rank</t>
  </si>
  <si>
    <t>Round 3 Total</t>
  </si>
  <si>
    <t>Purple</t>
  </si>
  <si>
    <t>Purple Team</t>
  </si>
  <si>
    <t>Round 1 Irish Rumble Game</t>
  </si>
  <si>
    <t>Round 2 Erado</t>
  </si>
  <si>
    <t>Red</t>
  </si>
  <si>
    <t>11:00AM</t>
  </si>
  <si>
    <t>11:10AM</t>
  </si>
  <si>
    <t>11:20AM</t>
  </si>
  <si>
    <t>11:30AM</t>
  </si>
  <si>
    <t>8:06AM</t>
  </si>
  <si>
    <t>8:15AM</t>
  </si>
  <si>
    <t>8:24AM</t>
  </si>
  <si>
    <t>2:24PM</t>
  </si>
  <si>
    <t>8:00AM</t>
  </si>
  <si>
    <t>Tee Times</t>
  </si>
  <si>
    <t>7:36AM</t>
  </si>
  <si>
    <t>7:44AM</t>
  </si>
  <si>
    <t>7:52AM</t>
  </si>
  <si>
    <t>1:22PM</t>
  </si>
  <si>
    <t>1:31PM</t>
  </si>
  <si>
    <t>1:40PM</t>
  </si>
  <si>
    <t>1:49PM</t>
  </si>
  <si>
    <t>7:57AM</t>
  </si>
  <si>
    <t>1:57PM</t>
  </si>
  <si>
    <t>2:06PM</t>
  </si>
  <si>
    <t>2:15PM</t>
  </si>
  <si>
    <t>Nick</t>
  </si>
  <si>
    <t>Chris</t>
  </si>
  <si>
    <t>Nick Sellers</t>
  </si>
  <si>
    <t>Eric Berryman</t>
  </si>
  <si>
    <t>Eric</t>
  </si>
  <si>
    <t>A</t>
  </si>
  <si>
    <t>C</t>
  </si>
  <si>
    <t>D</t>
  </si>
  <si>
    <t>NBI Index
9.7</t>
  </si>
  <si>
    <t>Game Strokes</t>
  </si>
  <si>
    <t>LOW HC = 5</t>
  </si>
  <si>
    <t>LOW HC = 6</t>
  </si>
  <si>
    <t>LOW HC = 3</t>
  </si>
  <si>
    <t>LOW HC = 4</t>
  </si>
  <si>
    <t>74.0/140</t>
  </si>
  <si>
    <t>low HC = 5</t>
  </si>
  <si>
    <t>Heron Point Tips</t>
  </si>
  <si>
    <t>Atlantic Dunes Tips</t>
  </si>
  <si>
    <t>74.3/143</t>
  </si>
  <si>
    <t>low HC = 6</t>
  </si>
  <si>
    <t>Erado</t>
  </si>
  <si>
    <t>standings</t>
  </si>
  <si>
    <t>-3</t>
  </si>
  <si>
    <t>+7</t>
  </si>
  <si>
    <t>E</t>
  </si>
  <si>
    <t>+8</t>
  </si>
  <si>
    <t>-4</t>
  </si>
  <si>
    <t>-2</t>
  </si>
  <si>
    <t>+2</t>
  </si>
  <si>
    <t>-6</t>
  </si>
  <si>
    <t>+14</t>
  </si>
  <si>
    <t>-1</t>
  </si>
  <si>
    <t>-5</t>
  </si>
  <si>
    <t>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</si>
</sst>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\ ?/2"/>
  </numFmts>
  <fonts count="3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rgb="FF00B050"/>
      <name val="Calibri"/>
      <family val="2"/>
      <scheme val="minor"/>
    </font>
    <font>
      <sz val="10"/>
      <color theme="5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color theme="4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9"/>
      <color theme="5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24"/>
      <name val="Calibri"/>
      <family val="2"/>
      <scheme val="minor"/>
    </font>
    <font>
      <sz val="20"/>
      <color rgb="FF000000"/>
      <name val="Calibri"/>
      <family val="2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7" tint="0.39997558519241921"/>
      <name val="Calibri"/>
      <family val="2"/>
      <scheme val="minor"/>
    </font>
    <font>
      <sz val="10"/>
      <color rgb="FFFF0000"/>
      <name val="Calibri"/>
      <family val="2"/>
      <scheme val="minor"/>
    </font>
    <font>
      <sz val="14"/>
      <color rgb="FF000000"/>
      <name val="Calibri"/>
      <family val="2"/>
    </font>
    <font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theme="4" tint="0.7999816888943144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132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theme="0" tint="-0.14996795556505021"/>
      </left>
      <right style="hair">
        <color theme="0" tint="-0.14996795556505021"/>
      </right>
      <top style="medium">
        <color indexed="64"/>
      </top>
      <bottom style="hair">
        <color theme="0" tint="-0.14996795556505021"/>
      </bottom>
      <diagonal/>
    </border>
    <border>
      <left style="hair">
        <color theme="0" tint="-0.14996795556505021"/>
      </left>
      <right style="medium">
        <color indexed="64"/>
      </right>
      <top style="medium">
        <color indexed="64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medium">
        <color indexed="64"/>
      </bottom>
      <diagonal/>
    </border>
    <border>
      <left style="hair">
        <color theme="0" tint="-0.14996795556505021"/>
      </left>
      <right style="medium">
        <color indexed="64"/>
      </right>
      <top style="hair">
        <color theme="0" tint="-0.14996795556505021"/>
      </top>
      <bottom style="medium">
        <color indexed="64"/>
      </bottom>
      <diagonal/>
    </border>
    <border>
      <left style="hair">
        <color theme="0" tint="-0.14996795556505021"/>
      </left>
      <right style="hair">
        <color theme="0" tint="-0.14996795556505021"/>
      </right>
      <top/>
      <bottom style="hair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hair">
        <color theme="0" tint="-0.14996795556505021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theme="0" tint="-0.14996795556505021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theme="4" tint="0.39997558519241921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medium">
        <color indexed="64"/>
      </right>
      <top/>
      <bottom style="hair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hair">
        <color theme="0" tint="-0.14996795556505021"/>
      </bottom>
      <diagonal/>
    </border>
    <border>
      <left style="medium">
        <color indexed="64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 style="medium">
        <color indexed="64"/>
      </left>
      <right/>
      <top/>
      <bottom style="hair">
        <color theme="0" tint="-0.14996795556505021"/>
      </bottom>
      <diagonal/>
    </border>
    <border>
      <left/>
      <right style="hair">
        <color theme="0" tint="-0.14996795556505021"/>
      </right>
      <top style="medium">
        <color indexed="64"/>
      </top>
      <bottom style="hair">
        <color theme="0" tint="-0.14996795556505021"/>
      </bottom>
      <diagonal/>
    </border>
    <border>
      <left/>
      <right style="hair">
        <color theme="0" tint="-0.14996795556505021"/>
      </right>
      <top style="hair">
        <color theme="0" tint="-0.14996795556505021"/>
      </top>
      <bottom style="medium">
        <color indexed="64"/>
      </bottom>
      <diagonal/>
    </border>
    <border>
      <left/>
      <right style="hair">
        <color theme="0" tint="-0.14996795556505021"/>
      </right>
      <top/>
      <bottom style="hair">
        <color theme="0" tint="-0.1499679555650502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4" tint="0.39997558519241921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 style="thick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theme="0" tint="-0.14996795556505021"/>
      </top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24994659260841701"/>
      </bottom>
      <diagonal/>
    </border>
    <border>
      <left style="hair">
        <color theme="0" tint="-0.14996795556505021"/>
      </left>
      <right style="medium">
        <color indexed="64"/>
      </right>
      <top style="hair">
        <color theme="0" tint="-0.14996795556505021"/>
      </top>
      <bottom style="hair">
        <color theme="0" tint="-0.24994659260841701"/>
      </bottom>
      <diagonal/>
    </border>
    <border>
      <left/>
      <right style="hair">
        <color theme="0" tint="-0.14996795556505021"/>
      </right>
      <top style="hair">
        <color theme="0" tint="-0.14996795556505021"/>
      </top>
      <bottom style="hair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hair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hair">
        <color theme="0" tint="-0.14996795556505021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theme="0" tint="-0.1499679555650502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theme="0" tint="-0.14996795556505021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auto="1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5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4" fillId="0" borderId="0" xfId="0" applyFont="1" applyAlignment="1">
      <alignment horizontal="left"/>
    </xf>
    <xf numFmtId="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0" xfId="0" applyFill="1" applyBorder="1"/>
    <xf numFmtId="0" fontId="0" fillId="5" borderId="11" xfId="0" applyFill="1" applyBorder="1"/>
    <xf numFmtId="0" fontId="0" fillId="5" borderId="10" xfId="0" applyFill="1" applyBorder="1"/>
    <xf numFmtId="0" fontId="0" fillId="5" borderId="12" xfId="0" applyFill="1" applyBorder="1"/>
    <xf numFmtId="0" fontId="0" fillId="5" borderId="13" xfId="0" applyFill="1" applyBorder="1"/>
    <xf numFmtId="164" fontId="0" fillId="0" borderId="0" xfId="0" applyNumberFormat="1"/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8" borderId="31" xfId="0" applyFont="1" applyFill="1" applyBorder="1" applyAlignment="1">
      <alignment horizontal="center" vertical="center"/>
    </xf>
    <xf numFmtId="0" fontId="2" fillId="8" borderId="21" xfId="0" applyFont="1" applyFill="1" applyBorder="1" applyAlignment="1">
      <alignment horizontal="center" vertical="center"/>
    </xf>
    <xf numFmtId="0" fontId="2" fillId="8" borderId="33" xfId="0" applyFont="1" applyFill="1" applyBorder="1" applyAlignment="1">
      <alignment horizontal="center" vertical="center"/>
    </xf>
    <xf numFmtId="0" fontId="2" fillId="8" borderId="42" xfId="0" applyFont="1" applyFill="1" applyBorder="1" applyAlignment="1">
      <alignment horizontal="center" vertical="center"/>
    </xf>
    <xf numFmtId="0" fontId="13" fillId="11" borderId="9" xfId="0" applyFont="1" applyFill="1" applyBorder="1" applyAlignment="1">
      <alignment horizontal="right"/>
    </xf>
    <xf numFmtId="0" fontId="2" fillId="2" borderId="4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13" fillId="11" borderId="48" xfId="0" applyFont="1" applyFill="1" applyBorder="1" applyAlignment="1">
      <alignment horizontal="center" vertical="center"/>
    </xf>
    <xf numFmtId="0" fontId="13" fillId="11" borderId="49" xfId="0" applyFont="1" applyFill="1" applyBorder="1" applyAlignment="1">
      <alignment horizontal="center" vertical="center"/>
    </xf>
    <xf numFmtId="0" fontId="13" fillId="11" borderId="50" xfId="0" applyFont="1" applyFill="1" applyBorder="1" applyAlignment="1">
      <alignment horizontal="right"/>
    </xf>
    <xf numFmtId="0" fontId="13" fillId="11" borderId="9" xfId="0" applyFont="1" applyFill="1" applyBorder="1" applyAlignment="1">
      <alignment horizontal="center" vertical="center"/>
    </xf>
    <xf numFmtId="0" fontId="15" fillId="8" borderId="2" xfId="0" applyFont="1" applyFill="1" applyBorder="1" applyAlignment="1">
      <alignment horizontal="center"/>
    </xf>
    <xf numFmtId="0" fontId="15" fillId="7" borderId="2" xfId="0" applyFont="1" applyFill="1" applyBorder="1" applyAlignment="1">
      <alignment horizontal="center"/>
    </xf>
    <xf numFmtId="0" fontId="11" fillId="10" borderId="2" xfId="0" applyFont="1" applyFill="1" applyBorder="1" applyAlignment="1">
      <alignment horizontal="center"/>
    </xf>
    <xf numFmtId="0" fontId="11" fillId="7" borderId="2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164" fontId="11" fillId="10" borderId="2" xfId="0" applyNumberFormat="1" applyFont="1" applyFill="1" applyBorder="1" applyAlignment="1">
      <alignment horizontal="center"/>
    </xf>
    <xf numFmtId="0" fontId="6" fillId="3" borderId="68" xfId="0" applyFont="1" applyFill="1" applyBorder="1" applyAlignment="1"/>
    <xf numFmtId="0" fontId="6" fillId="3" borderId="61" xfId="0" applyFont="1" applyFill="1" applyBorder="1"/>
    <xf numFmtId="0" fontId="2" fillId="8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12" fillId="8" borderId="2" xfId="0" applyFont="1" applyFill="1" applyBorder="1" applyAlignment="1">
      <alignment horizontal="center"/>
    </xf>
    <xf numFmtId="0" fontId="20" fillId="0" borderId="0" xfId="0" applyFont="1" applyBorder="1" applyAlignment="1"/>
    <xf numFmtId="164" fontId="10" fillId="7" borderId="2" xfId="0" applyNumberFormat="1" applyFont="1" applyFill="1" applyBorder="1" applyAlignment="1">
      <alignment horizontal="center"/>
    </xf>
    <xf numFmtId="164" fontId="10" fillId="10" borderId="2" xfId="0" applyNumberFormat="1" applyFont="1" applyFill="1" applyBorder="1" applyAlignment="1">
      <alignment horizontal="center"/>
    </xf>
    <xf numFmtId="164" fontId="13" fillId="7" borderId="2" xfId="0" applyNumberFormat="1" applyFont="1" applyFill="1" applyBorder="1" applyAlignment="1">
      <alignment horizontal="center"/>
    </xf>
    <xf numFmtId="164" fontId="13" fillId="10" borderId="2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0" fontId="2" fillId="9" borderId="6" xfId="0" applyFont="1" applyFill="1" applyBorder="1"/>
    <xf numFmtId="0" fontId="6" fillId="9" borderId="7" xfId="0" applyFont="1" applyFill="1" applyBorder="1" applyAlignment="1"/>
    <xf numFmtId="0" fontId="6" fillId="9" borderId="7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/>
    </xf>
    <xf numFmtId="0" fontId="6" fillId="9" borderId="7" xfId="0" applyFont="1" applyFill="1" applyBorder="1"/>
    <xf numFmtId="0" fontId="5" fillId="9" borderId="7" xfId="0" applyFont="1" applyFill="1" applyBorder="1"/>
    <xf numFmtId="0" fontId="13" fillId="11" borderId="10" xfId="0" applyFont="1" applyFill="1" applyBorder="1" applyAlignment="1">
      <alignment horizontal="right"/>
    </xf>
    <xf numFmtId="0" fontId="13" fillId="11" borderId="71" xfId="0" applyFont="1" applyFill="1" applyBorder="1" applyAlignment="1">
      <alignment horizontal="right"/>
    </xf>
    <xf numFmtId="0" fontId="13" fillId="11" borderId="72" xfId="0" applyFont="1" applyFill="1" applyBorder="1" applyAlignment="1">
      <alignment horizontal="center" vertical="center"/>
    </xf>
    <xf numFmtId="0" fontId="13" fillId="11" borderId="73" xfId="0" applyFont="1" applyFill="1" applyBorder="1" applyAlignment="1">
      <alignment horizontal="center" vertical="center"/>
    </xf>
    <xf numFmtId="0" fontId="13" fillId="11" borderId="74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11" fillId="17" borderId="2" xfId="0" applyFont="1" applyFill="1" applyBorder="1" applyAlignment="1">
      <alignment horizontal="center"/>
    </xf>
    <xf numFmtId="164" fontId="10" fillId="17" borderId="2" xfId="0" applyNumberFormat="1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8" borderId="28" xfId="0" applyFont="1" applyFill="1" applyBorder="1" applyAlignment="1">
      <alignment horizontal="center" vertical="center"/>
    </xf>
    <xf numFmtId="0" fontId="2" fillId="8" borderId="30" xfId="0" applyFont="1" applyFill="1" applyBorder="1" applyAlignment="1">
      <alignment horizontal="center" vertical="center"/>
    </xf>
    <xf numFmtId="0" fontId="2" fillId="11" borderId="7" xfId="0" applyFont="1" applyFill="1" applyBorder="1" applyAlignment="1">
      <alignment horizontal="center" vertical="center"/>
    </xf>
    <xf numFmtId="0" fontId="5" fillId="15" borderId="4" xfId="0" applyFont="1" applyFill="1" applyBorder="1" applyAlignment="1">
      <alignment horizontal="center" wrapText="1"/>
    </xf>
    <xf numFmtId="0" fontId="2" fillId="11" borderId="5" xfId="0" applyFont="1" applyFill="1" applyBorder="1" applyAlignment="1">
      <alignment horizontal="center"/>
    </xf>
    <xf numFmtId="0" fontId="2" fillId="11" borderId="0" xfId="0" applyFont="1" applyFill="1" applyBorder="1" applyAlignment="1">
      <alignment horizontal="center"/>
    </xf>
    <xf numFmtId="0" fontId="2" fillId="11" borderId="15" xfId="0" applyFont="1" applyFill="1" applyBorder="1" applyAlignment="1">
      <alignment horizontal="center"/>
    </xf>
    <xf numFmtId="0" fontId="2" fillId="6" borderId="81" xfId="0" applyFont="1" applyFill="1" applyBorder="1" applyAlignment="1">
      <alignment horizontal="center"/>
    </xf>
    <xf numFmtId="164" fontId="12" fillId="7" borderId="2" xfId="0" applyNumberFormat="1" applyFont="1" applyFill="1" applyBorder="1" applyAlignment="1">
      <alignment horizontal="center"/>
    </xf>
    <xf numFmtId="164" fontId="12" fillId="8" borderId="2" xfId="0" applyNumberFormat="1" applyFont="1" applyFill="1" applyBorder="1" applyAlignment="1">
      <alignment horizontal="center"/>
    </xf>
    <xf numFmtId="0" fontId="23" fillId="5" borderId="2" xfId="0" applyFont="1" applyFill="1" applyBorder="1" applyAlignment="1">
      <alignment horizontal="center"/>
    </xf>
    <xf numFmtId="164" fontId="12" fillId="5" borderId="2" xfId="0" applyNumberFormat="1" applyFont="1" applyFill="1" applyBorder="1" applyAlignment="1">
      <alignment horizontal="center"/>
    </xf>
    <xf numFmtId="164" fontId="12" fillId="10" borderId="2" xfId="0" applyNumberFormat="1" applyFont="1" applyFill="1" applyBorder="1" applyAlignment="1">
      <alignment horizontal="center"/>
    </xf>
    <xf numFmtId="0" fontId="9" fillId="9" borderId="7" xfId="0" applyFont="1" applyFill="1" applyBorder="1" applyAlignment="1"/>
    <xf numFmtId="0" fontId="5" fillId="9" borderId="7" xfId="0" applyFont="1" applyFill="1" applyBorder="1" applyAlignment="1">
      <alignment horizontal="left" vertical="center"/>
    </xf>
    <xf numFmtId="0" fontId="13" fillId="8" borderId="54" xfId="0" applyFont="1" applyFill="1" applyBorder="1" applyAlignment="1">
      <alignment horizontal="center" vertical="center"/>
    </xf>
    <xf numFmtId="0" fontId="13" fillId="8" borderId="51" xfId="0" applyFont="1" applyFill="1" applyBorder="1" applyAlignment="1">
      <alignment horizontal="center" vertical="center"/>
    </xf>
    <xf numFmtId="0" fontId="13" fillId="8" borderId="47" xfId="0" applyFont="1" applyFill="1" applyBorder="1" applyAlignment="1">
      <alignment horizontal="center" vertical="center"/>
    </xf>
    <xf numFmtId="0" fontId="13" fillId="8" borderId="87" xfId="0" applyFont="1" applyFill="1" applyBorder="1" applyAlignment="1">
      <alignment horizontal="center" vertical="center"/>
    </xf>
    <xf numFmtId="0" fontId="6" fillId="3" borderId="76" xfId="0" applyFont="1" applyFill="1" applyBorder="1" applyAlignment="1">
      <alignment horizontal="center" vertical="center"/>
    </xf>
    <xf numFmtId="0" fontId="6" fillId="3" borderId="77" xfId="0" applyFont="1" applyFill="1" applyBorder="1" applyAlignment="1">
      <alignment horizontal="center" vertical="center"/>
    </xf>
    <xf numFmtId="0" fontId="13" fillId="11" borderId="20" xfId="0" applyFont="1" applyFill="1" applyBorder="1" applyAlignment="1">
      <alignment horizontal="center" vertical="center"/>
    </xf>
    <xf numFmtId="0" fontId="13" fillId="11" borderId="92" xfId="0" applyFont="1" applyFill="1" applyBorder="1" applyAlignment="1">
      <alignment horizontal="center" vertical="center"/>
    </xf>
    <xf numFmtId="0" fontId="13" fillId="12" borderId="91" xfId="0" applyNumberFormat="1" applyFont="1" applyFill="1" applyBorder="1" applyAlignment="1">
      <alignment horizontal="center" vertical="center"/>
    </xf>
    <xf numFmtId="0" fontId="13" fillId="12" borderId="76" xfId="0" applyNumberFormat="1" applyFont="1" applyFill="1" applyBorder="1" applyAlignment="1">
      <alignment horizontal="center" vertical="center"/>
    </xf>
    <xf numFmtId="164" fontId="6" fillId="20" borderId="97" xfId="0" applyNumberFormat="1" applyFont="1" applyFill="1" applyBorder="1" applyAlignment="1">
      <alignment horizontal="center" vertical="center"/>
    </xf>
    <xf numFmtId="0" fontId="13" fillId="12" borderId="77" xfId="0" applyNumberFormat="1" applyFont="1" applyFill="1" applyBorder="1" applyAlignment="1">
      <alignment horizontal="center" vertical="center"/>
    </xf>
    <xf numFmtId="1" fontId="6" fillId="3" borderId="77" xfId="0" applyNumberFormat="1" applyFont="1" applyFill="1" applyBorder="1" applyAlignment="1">
      <alignment horizontal="center" vertical="center"/>
    </xf>
    <xf numFmtId="164" fontId="6" fillId="3" borderId="101" xfId="0" applyNumberFormat="1" applyFont="1" applyFill="1" applyBorder="1" applyAlignment="1">
      <alignment horizontal="center" vertical="center"/>
    </xf>
    <xf numFmtId="0" fontId="2" fillId="9" borderId="16" xfId="0" applyFont="1" applyFill="1" applyBorder="1"/>
    <xf numFmtId="0" fontId="9" fillId="9" borderId="17" xfId="0" applyFont="1" applyFill="1" applyBorder="1" applyAlignment="1"/>
    <xf numFmtId="0" fontId="6" fillId="9" borderId="17" xfId="0" applyFont="1" applyFill="1" applyBorder="1" applyAlignment="1"/>
    <xf numFmtId="0" fontId="6" fillId="9" borderId="17" xfId="0" applyFont="1" applyFill="1" applyBorder="1" applyAlignment="1">
      <alignment horizontal="center" vertical="center"/>
    </xf>
    <xf numFmtId="0" fontId="5" fillId="9" borderId="17" xfId="0" applyFont="1" applyFill="1" applyBorder="1" applyAlignment="1">
      <alignment horizontal="left" vertical="center"/>
    </xf>
    <xf numFmtId="0" fontId="5" fillId="9" borderId="17" xfId="0" applyFont="1" applyFill="1" applyBorder="1" applyAlignment="1">
      <alignment horizontal="center"/>
    </xf>
    <xf numFmtId="0" fontId="6" fillId="9" borderId="17" xfId="0" applyFont="1" applyFill="1" applyBorder="1"/>
    <xf numFmtId="0" fontId="5" fillId="9" borderId="17" xfId="0" applyFont="1" applyFill="1" applyBorder="1"/>
    <xf numFmtId="0" fontId="2" fillId="11" borderId="0" xfId="0" applyFont="1" applyFill="1" applyBorder="1" applyAlignment="1">
      <alignment horizontal="center" vertical="center"/>
    </xf>
    <xf numFmtId="0" fontId="13" fillId="11" borderId="109" xfId="0" applyFont="1" applyFill="1" applyBorder="1" applyAlignment="1">
      <alignment horizontal="center" vertical="center"/>
    </xf>
    <xf numFmtId="164" fontId="6" fillId="20" borderId="76" xfId="0" applyNumberFormat="1" applyFont="1" applyFill="1" applyBorder="1" applyAlignment="1">
      <alignment horizontal="center" vertical="center"/>
    </xf>
    <xf numFmtId="0" fontId="6" fillId="20" borderId="77" xfId="0" applyFont="1" applyFill="1" applyBorder="1" applyAlignment="1">
      <alignment horizontal="center" vertical="center"/>
    </xf>
    <xf numFmtId="0" fontId="6" fillId="3" borderId="69" xfId="0" applyFont="1" applyFill="1" applyBorder="1" applyAlignment="1"/>
    <xf numFmtId="0" fontId="6" fillId="3" borderId="70" xfId="0" applyFont="1" applyFill="1" applyBorder="1"/>
    <xf numFmtId="0" fontId="6" fillId="20" borderId="76" xfId="0" applyFont="1" applyFill="1" applyBorder="1" applyAlignment="1">
      <alignment horizontal="center" vertical="center"/>
    </xf>
    <xf numFmtId="0" fontId="13" fillId="11" borderId="110" xfId="0" applyFont="1" applyFill="1" applyBorder="1" applyAlignment="1">
      <alignment horizontal="center" vertical="center"/>
    </xf>
    <xf numFmtId="0" fontId="6" fillId="3" borderId="97" xfId="0" applyFont="1" applyFill="1" applyBorder="1" applyAlignment="1"/>
    <xf numFmtId="0" fontId="6" fillId="3" borderId="112" xfId="0" applyFont="1" applyFill="1" applyBorder="1"/>
    <xf numFmtId="164" fontId="6" fillId="3" borderId="76" xfId="0" applyNumberFormat="1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vertical="center"/>
    </xf>
    <xf numFmtId="0" fontId="13" fillId="2" borderId="19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vertical="center" wrapText="1"/>
    </xf>
    <xf numFmtId="0" fontId="13" fillId="2" borderId="26" xfId="0" applyFont="1" applyFill="1" applyBorder="1" applyAlignment="1">
      <alignment vertical="center" wrapText="1"/>
    </xf>
    <xf numFmtId="0" fontId="13" fillId="2" borderId="120" xfId="0" applyFont="1" applyFill="1" applyBorder="1" applyAlignment="1">
      <alignment vertical="center"/>
    </xf>
    <xf numFmtId="0" fontId="1" fillId="2" borderId="120" xfId="0" applyFont="1" applyFill="1" applyBorder="1" applyAlignment="1">
      <alignment vertical="center" wrapText="1"/>
    </xf>
    <xf numFmtId="0" fontId="2" fillId="8" borderId="2" xfId="0" applyFont="1" applyFill="1" applyBorder="1"/>
    <xf numFmtId="0" fontId="2" fillId="5" borderId="2" xfId="0" applyFont="1" applyFill="1" applyBorder="1"/>
    <xf numFmtId="0" fontId="2" fillId="6" borderId="2" xfId="0" applyFont="1" applyFill="1" applyBorder="1"/>
    <xf numFmtId="0" fontId="12" fillId="8" borderId="2" xfId="0" applyNumberFormat="1" applyFont="1" applyFill="1" applyBorder="1" applyAlignment="1">
      <alignment horizontal="center" vertical="center"/>
    </xf>
    <xf numFmtId="0" fontId="12" fillId="5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0" fillId="23" borderId="2" xfId="0" applyFill="1" applyBorder="1" applyAlignment="1">
      <alignment horizontal="center"/>
    </xf>
    <xf numFmtId="0" fontId="3" fillId="16" borderId="2" xfId="0" applyFont="1" applyFill="1" applyBorder="1"/>
    <xf numFmtId="0" fontId="3" fillId="20" borderId="2" xfId="0" applyFont="1" applyFill="1" applyBorder="1"/>
    <xf numFmtId="0" fontId="12" fillId="8" borderId="2" xfId="0" applyFont="1" applyFill="1" applyBorder="1" applyAlignment="1">
      <alignment horizontal="center" vertical="center"/>
    </xf>
    <xf numFmtId="0" fontId="13" fillId="8" borderId="93" xfId="0" applyFont="1" applyFill="1" applyBorder="1" applyAlignment="1">
      <alignment horizontal="center" vertical="center"/>
    </xf>
    <xf numFmtId="0" fontId="13" fillId="8" borderId="94" xfId="0" applyFont="1" applyFill="1" applyBorder="1" applyAlignment="1">
      <alignment horizontal="center" vertical="center"/>
    </xf>
    <xf numFmtId="0" fontId="13" fillId="8" borderId="95" xfId="0" applyFont="1" applyFill="1" applyBorder="1" applyAlignment="1">
      <alignment horizontal="center" vertical="center"/>
    </xf>
    <xf numFmtId="0" fontId="13" fillId="8" borderId="96" xfId="0" applyFont="1" applyFill="1" applyBorder="1" applyAlignment="1">
      <alignment horizontal="center" vertical="center"/>
    </xf>
    <xf numFmtId="0" fontId="13" fillId="8" borderId="97" xfId="0" applyFont="1" applyFill="1" applyBorder="1" applyAlignment="1">
      <alignment horizontal="center" vertical="center"/>
    </xf>
    <xf numFmtId="0" fontId="13" fillId="8" borderId="98" xfId="0" applyFont="1" applyFill="1" applyBorder="1" applyAlignment="1">
      <alignment horizontal="center" vertical="center"/>
    </xf>
    <xf numFmtId="0" fontId="13" fillId="8" borderId="99" xfId="0" applyFont="1" applyFill="1" applyBorder="1" applyAlignment="1">
      <alignment horizontal="center" vertical="center"/>
    </xf>
    <xf numFmtId="0" fontId="13" fillId="8" borderId="100" xfId="0" applyFont="1" applyFill="1" applyBorder="1" applyAlignment="1">
      <alignment horizontal="center" vertical="center"/>
    </xf>
    <xf numFmtId="0" fontId="13" fillId="8" borderId="112" xfId="0" applyFont="1" applyFill="1" applyBorder="1" applyAlignment="1">
      <alignment horizontal="center" vertical="center"/>
    </xf>
    <xf numFmtId="0" fontId="13" fillId="8" borderId="101" xfId="0" applyFont="1" applyFill="1" applyBorder="1" applyAlignment="1">
      <alignment horizontal="center" vertical="center"/>
    </xf>
    <xf numFmtId="0" fontId="13" fillId="8" borderId="102" xfId="0" applyFont="1" applyFill="1" applyBorder="1" applyAlignment="1">
      <alignment horizontal="center" vertical="center"/>
    </xf>
    <xf numFmtId="0" fontId="13" fillId="8" borderId="103" xfId="0" applyFont="1" applyFill="1" applyBorder="1" applyAlignment="1">
      <alignment horizontal="center" vertical="center"/>
    </xf>
    <xf numFmtId="0" fontId="13" fillId="8" borderId="104" xfId="0" applyFont="1" applyFill="1" applyBorder="1" applyAlignment="1">
      <alignment horizontal="center" vertical="center"/>
    </xf>
    <xf numFmtId="0" fontId="13" fillId="8" borderId="105" xfId="0" applyFont="1" applyFill="1" applyBorder="1" applyAlignment="1">
      <alignment horizontal="center" vertical="center"/>
    </xf>
    <xf numFmtId="0" fontId="13" fillId="8" borderId="106" xfId="0" applyFont="1" applyFill="1" applyBorder="1" applyAlignment="1">
      <alignment horizontal="center" vertical="center"/>
    </xf>
    <xf numFmtId="0" fontId="13" fillId="8" borderId="107" xfId="0" applyFont="1" applyFill="1" applyBorder="1" applyAlignment="1">
      <alignment horizontal="center" vertical="center"/>
    </xf>
    <xf numFmtId="0" fontId="13" fillId="8" borderId="108" xfId="0" applyFont="1" applyFill="1" applyBorder="1" applyAlignment="1">
      <alignment horizontal="center" vertical="center"/>
    </xf>
    <xf numFmtId="0" fontId="13" fillId="8" borderId="91" xfId="0" applyNumberFormat="1" applyFont="1" applyFill="1" applyBorder="1" applyAlignment="1">
      <alignment horizontal="center" vertical="center"/>
    </xf>
    <xf numFmtId="0" fontId="13" fillId="8" borderId="76" xfId="0" applyNumberFormat="1" applyFont="1" applyFill="1" applyBorder="1" applyAlignment="1">
      <alignment horizontal="center" vertical="center"/>
    </xf>
    <xf numFmtId="0" fontId="13" fillId="8" borderId="77" xfId="0" applyNumberFormat="1" applyFont="1" applyFill="1" applyBorder="1" applyAlignment="1">
      <alignment horizontal="center" vertical="center"/>
    </xf>
    <xf numFmtId="0" fontId="13" fillId="8" borderId="75" xfId="0" applyNumberFormat="1" applyFont="1" applyFill="1" applyBorder="1" applyAlignment="1">
      <alignment horizontal="center" vertical="center"/>
    </xf>
    <xf numFmtId="0" fontId="13" fillId="8" borderId="35" xfId="0" applyFont="1" applyFill="1" applyBorder="1" applyAlignment="1">
      <alignment horizontal="center" vertical="center"/>
    </xf>
    <xf numFmtId="0" fontId="3" fillId="8" borderId="35" xfId="0" applyFont="1" applyFill="1" applyBorder="1" applyAlignment="1">
      <alignment horizontal="center" vertical="center"/>
    </xf>
    <xf numFmtId="0" fontId="13" fillId="8" borderId="36" xfId="0" applyFont="1" applyFill="1" applyBorder="1" applyAlignment="1">
      <alignment horizontal="center" vertical="center"/>
    </xf>
    <xf numFmtId="0" fontId="13" fillId="8" borderId="56" xfId="0" applyFont="1" applyFill="1" applyBorder="1" applyAlignment="1">
      <alignment horizontal="center" vertical="center"/>
    </xf>
    <xf numFmtId="0" fontId="13" fillId="8" borderId="53" xfId="0" applyNumberFormat="1" applyFont="1" applyFill="1" applyBorder="1" applyAlignment="1">
      <alignment horizontal="center" vertical="center"/>
    </xf>
    <xf numFmtId="0" fontId="13" fillId="8" borderId="40" xfId="0" applyNumberFormat="1" applyFont="1" applyFill="1" applyBorder="1" applyAlignment="1">
      <alignment horizontal="center" vertical="center"/>
    </xf>
    <xf numFmtId="0" fontId="13" fillId="8" borderId="84" xfId="0" applyFont="1" applyFill="1" applyBorder="1" applyAlignment="1">
      <alignment horizontal="center" vertical="center"/>
    </xf>
    <xf numFmtId="0" fontId="3" fillId="8" borderId="84" xfId="0" applyFont="1" applyFill="1" applyBorder="1" applyAlignment="1">
      <alignment horizontal="center" vertical="center"/>
    </xf>
    <xf numFmtId="0" fontId="13" fillId="8" borderId="85" xfId="0" applyFont="1" applyFill="1" applyBorder="1" applyAlignment="1">
      <alignment horizontal="center" vertical="center"/>
    </xf>
    <xf numFmtId="0" fontId="13" fillId="8" borderId="86" xfId="0" applyFont="1" applyFill="1" applyBorder="1" applyAlignment="1">
      <alignment horizontal="center" vertical="center"/>
    </xf>
    <xf numFmtId="0" fontId="3" fillId="8" borderId="85" xfId="0" applyFont="1" applyFill="1" applyBorder="1" applyAlignment="1">
      <alignment horizontal="center" vertical="center"/>
    </xf>
    <xf numFmtId="0" fontId="13" fillId="8" borderId="39" xfId="0" applyFont="1" applyFill="1" applyBorder="1" applyAlignment="1">
      <alignment horizontal="center" vertical="center"/>
    </xf>
    <xf numFmtId="0" fontId="3" fillId="8" borderId="39" xfId="0" applyFont="1" applyFill="1" applyBorder="1" applyAlignment="1">
      <alignment horizontal="center" vertical="center"/>
    </xf>
    <xf numFmtId="0" fontId="13" fillId="8" borderId="52" xfId="0" applyFont="1" applyFill="1" applyBorder="1" applyAlignment="1">
      <alignment horizontal="center" vertical="center"/>
    </xf>
    <xf numFmtId="0" fontId="13" fillId="8" borderId="58" xfId="0" applyFont="1" applyFill="1" applyBorder="1" applyAlignment="1">
      <alignment horizontal="center" vertical="center"/>
    </xf>
    <xf numFmtId="0" fontId="3" fillId="8" borderId="52" xfId="0" applyFont="1" applyFill="1" applyBorder="1" applyAlignment="1">
      <alignment horizontal="center" vertical="center"/>
    </xf>
    <xf numFmtId="0" fontId="13" fillId="8" borderId="55" xfId="0" applyNumberFormat="1" applyFont="1" applyFill="1" applyBorder="1" applyAlignment="1">
      <alignment horizontal="center" vertical="center"/>
    </xf>
    <xf numFmtId="0" fontId="13" fillId="8" borderId="41" xfId="0" applyNumberFormat="1" applyFont="1" applyFill="1" applyBorder="1" applyAlignment="1">
      <alignment horizontal="center" vertical="center"/>
    </xf>
    <xf numFmtId="0" fontId="13" fillId="8" borderId="37" xfId="0" applyFont="1" applyFill="1" applyBorder="1" applyAlignment="1">
      <alignment horizontal="center" vertical="center"/>
    </xf>
    <xf numFmtId="0" fontId="3" fillId="8" borderId="37" xfId="0" applyFont="1" applyFill="1" applyBorder="1" applyAlignment="1">
      <alignment horizontal="center" vertical="center"/>
    </xf>
    <xf numFmtId="0" fontId="3" fillId="8" borderId="57" xfId="0" applyFont="1" applyFill="1" applyBorder="1" applyAlignment="1">
      <alignment horizontal="center" vertical="center"/>
    </xf>
    <xf numFmtId="0" fontId="3" fillId="8" borderId="38" xfId="0" applyFont="1" applyFill="1" applyBorder="1" applyAlignment="1">
      <alignment horizontal="center" vertical="center"/>
    </xf>
    <xf numFmtId="1" fontId="13" fillId="8" borderId="91" xfId="0" applyNumberFormat="1" applyFont="1" applyFill="1" applyBorder="1" applyAlignment="1">
      <alignment horizontal="center" vertical="center"/>
    </xf>
    <xf numFmtId="1" fontId="13" fillId="8" borderId="76" xfId="0" applyNumberFormat="1" applyFont="1" applyFill="1" applyBorder="1" applyAlignment="1">
      <alignment horizontal="center" vertical="center"/>
    </xf>
    <xf numFmtId="1" fontId="13" fillId="8" borderId="77" xfId="0" applyNumberFormat="1" applyFont="1" applyFill="1" applyBorder="1" applyAlignment="1">
      <alignment horizontal="center" vertical="center"/>
    </xf>
    <xf numFmtId="1" fontId="13" fillId="8" borderId="75" xfId="0" applyNumberFormat="1" applyFont="1" applyFill="1" applyBorder="1" applyAlignment="1">
      <alignment horizontal="center" vertical="center"/>
    </xf>
    <xf numFmtId="164" fontId="11" fillId="17" borderId="2" xfId="0" applyNumberFormat="1" applyFont="1" applyFill="1" applyBorder="1" applyAlignment="1">
      <alignment horizontal="center"/>
    </xf>
    <xf numFmtId="0" fontId="29" fillId="5" borderId="2" xfId="0" applyFont="1" applyFill="1" applyBorder="1" applyAlignment="1">
      <alignment horizontal="center"/>
    </xf>
    <xf numFmtId="0" fontId="30" fillId="8" borderId="2" xfId="0" applyFont="1" applyFill="1" applyBorder="1" applyAlignment="1">
      <alignment horizontal="center"/>
    </xf>
    <xf numFmtId="0" fontId="30" fillId="7" borderId="2" xfId="0" applyFont="1" applyFill="1" applyBorder="1" applyAlignment="1">
      <alignment horizontal="center"/>
    </xf>
    <xf numFmtId="1" fontId="6" fillId="4" borderId="76" xfId="0" applyNumberFormat="1" applyFont="1" applyFill="1" applyBorder="1" applyAlignment="1">
      <alignment horizontal="center" vertical="center"/>
    </xf>
    <xf numFmtId="0" fontId="6" fillId="25" borderId="93" xfId="0" applyFont="1" applyFill="1" applyBorder="1" applyAlignment="1">
      <alignment horizontal="center" vertical="center"/>
    </xf>
    <xf numFmtId="0" fontId="6" fillId="25" borderId="105" xfId="0" applyFont="1" applyFill="1" applyBorder="1" applyAlignment="1">
      <alignment horizontal="center" vertical="center"/>
    </xf>
    <xf numFmtId="0" fontId="3" fillId="25" borderId="2" xfId="0" applyFont="1" applyFill="1" applyBorder="1"/>
    <xf numFmtId="0" fontId="3" fillId="4" borderId="2" xfId="0" applyFont="1" applyFill="1" applyBorder="1"/>
    <xf numFmtId="0" fontId="6" fillId="25" borderId="66" xfId="0" applyFont="1" applyFill="1" applyBorder="1" applyAlignment="1"/>
    <xf numFmtId="0" fontId="6" fillId="25" borderId="67" xfId="0" applyFont="1" applyFill="1" applyBorder="1"/>
    <xf numFmtId="0" fontId="6" fillId="25" borderId="68" xfId="0" applyFont="1" applyFill="1" applyBorder="1" applyAlignment="1"/>
    <xf numFmtId="0" fontId="6" fillId="25" borderId="61" xfId="0" applyFont="1" applyFill="1" applyBorder="1"/>
    <xf numFmtId="0" fontId="6" fillId="25" borderId="91" xfId="0" applyFont="1" applyFill="1" applyBorder="1" applyAlignment="1">
      <alignment horizontal="center" vertical="center"/>
    </xf>
    <xf numFmtId="0" fontId="6" fillId="25" borderId="76" xfId="0" applyFont="1" applyFill="1" applyBorder="1" applyAlignment="1">
      <alignment horizontal="center" vertical="center"/>
    </xf>
    <xf numFmtId="0" fontId="6" fillId="4" borderId="66" xfId="0" applyFont="1" applyFill="1" applyBorder="1" applyAlignment="1"/>
    <xf numFmtId="0" fontId="6" fillId="4" borderId="67" xfId="0" applyFont="1" applyFill="1" applyBorder="1"/>
    <xf numFmtId="0" fontId="6" fillId="4" borderId="68" xfId="0" applyFont="1" applyFill="1" applyBorder="1" applyAlignment="1"/>
    <xf numFmtId="0" fontId="6" fillId="4" borderId="61" xfId="0" applyFont="1" applyFill="1" applyBorder="1"/>
    <xf numFmtId="0" fontId="6" fillId="4" borderId="91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75" xfId="0" applyFont="1" applyFill="1" applyBorder="1" applyAlignment="1">
      <alignment horizontal="center" vertical="center"/>
    </xf>
    <xf numFmtId="0" fontId="6" fillId="20" borderId="68" xfId="0" applyFont="1" applyFill="1" applyBorder="1" applyAlignment="1"/>
    <xf numFmtId="0" fontId="6" fillId="20" borderId="61" xfId="0" applyFont="1" applyFill="1" applyBorder="1"/>
    <xf numFmtId="0" fontId="6" fillId="20" borderId="69" xfId="0" applyFont="1" applyFill="1" applyBorder="1" applyAlignment="1"/>
    <xf numFmtId="0" fontId="6" fillId="20" borderId="70" xfId="0" applyFont="1" applyFill="1" applyBorder="1"/>
    <xf numFmtId="0" fontId="6" fillId="20" borderId="97" xfId="0" applyFont="1" applyFill="1" applyBorder="1" applyAlignment="1"/>
    <xf numFmtId="0" fontId="6" fillId="20" borderId="112" xfId="0" applyFont="1" applyFill="1" applyBorder="1"/>
    <xf numFmtId="0" fontId="6" fillId="4" borderId="97" xfId="0" applyFont="1" applyFill="1" applyBorder="1" applyAlignment="1"/>
    <xf numFmtId="0" fontId="6" fillId="4" borderId="112" xfId="0" applyFont="1" applyFill="1" applyBorder="1"/>
    <xf numFmtId="0" fontId="6" fillId="25" borderId="97" xfId="0" applyFont="1" applyFill="1" applyBorder="1" applyAlignment="1"/>
    <xf numFmtId="0" fontId="6" fillId="25" borderId="112" xfId="0" applyFont="1" applyFill="1" applyBorder="1"/>
    <xf numFmtId="0" fontId="6" fillId="3" borderId="105" xfId="0" applyFont="1" applyFill="1" applyBorder="1" applyAlignment="1"/>
    <xf numFmtId="0" fontId="13" fillId="12" borderId="75" xfId="0" applyNumberFormat="1" applyFont="1" applyFill="1" applyBorder="1" applyAlignment="1">
      <alignment horizontal="center" vertical="center"/>
    </xf>
    <xf numFmtId="0" fontId="6" fillId="25" borderId="93" xfId="0" applyFont="1" applyFill="1" applyBorder="1" applyAlignment="1"/>
    <xf numFmtId="0" fontId="13" fillId="8" borderId="111" xfId="0" applyFont="1" applyFill="1" applyBorder="1" applyAlignment="1">
      <alignment horizontal="center" vertical="center"/>
    </xf>
    <xf numFmtId="0" fontId="6" fillId="4" borderId="101" xfId="0" applyFont="1" applyFill="1" applyBorder="1" applyAlignment="1"/>
    <xf numFmtId="0" fontId="13" fillId="8" borderId="113" xfId="0" applyFont="1" applyFill="1" applyBorder="1" applyAlignment="1">
      <alignment horizontal="center" vertical="center"/>
    </xf>
    <xf numFmtId="0" fontId="6" fillId="3" borderId="93" xfId="0" applyFont="1" applyFill="1" applyBorder="1" applyAlignment="1"/>
    <xf numFmtId="0" fontId="6" fillId="3" borderId="111" xfId="0" applyFont="1" applyFill="1" applyBorder="1"/>
    <xf numFmtId="0" fontId="6" fillId="20" borderId="101" xfId="0" applyFont="1" applyFill="1" applyBorder="1" applyAlignment="1"/>
    <xf numFmtId="0" fontId="6" fillId="20" borderId="113" xfId="0" applyFont="1" applyFill="1" applyBorder="1"/>
    <xf numFmtId="0" fontId="6" fillId="25" borderId="111" xfId="0" applyFont="1" applyFill="1" applyBorder="1"/>
    <xf numFmtId="0" fontId="6" fillId="4" borderId="113" xfId="0" applyFont="1" applyFill="1" applyBorder="1"/>
    <xf numFmtId="0" fontId="3" fillId="8" borderId="86" xfId="0" applyFont="1" applyFill="1" applyBorder="1" applyAlignment="1">
      <alignment horizontal="center" vertical="center"/>
    </xf>
    <xf numFmtId="0" fontId="6" fillId="20" borderId="6" xfId="0" applyFont="1" applyFill="1" applyBorder="1" applyAlignment="1"/>
    <xf numFmtId="0" fontId="6" fillId="20" borderId="8" xfId="0" applyFont="1" applyFill="1" applyBorder="1"/>
    <xf numFmtId="0" fontId="6" fillId="20" borderId="9" xfId="0" applyFont="1" applyFill="1" applyBorder="1" applyAlignment="1"/>
    <xf numFmtId="0" fontId="6" fillId="20" borderId="11" xfId="0" applyFont="1" applyFill="1" applyBorder="1"/>
    <xf numFmtId="0" fontId="6" fillId="20" borderId="10" xfId="0" applyFont="1" applyFill="1" applyBorder="1" applyAlignment="1"/>
    <xf numFmtId="0" fontId="6" fillId="20" borderId="13" xfId="0" applyFont="1" applyFill="1" applyBorder="1"/>
    <xf numFmtId="0" fontId="6" fillId="3" borderId="6" xfId="0" applyFont="1" applyFill="1" applyBorder="1" applyAlignment="1"/>
    <xf numFmtId="0" fontId="6" fillId="3" borderId="8" xfId="0" applyFont="1" applyFill="1" applyBorder="1"/>
    <xf numFmtId="0" fontId="6" fillId="3" borderId="9" xfId="0" applyFont="1" applyFill="1" applyBorder="1" applyAlignment="1"/>
    <xf numFmtId="0" fontId="6" fillId="3" borderId="11" xfId="0" applyFont="1" applyFill="1" applyBorder="1"/>
    <xf numFmtId="0" fontId="6" fillId="3" borderId="10" xfId="0" applyFont="1" applyFill="1" applyBorder="1" applyAlignment="1"/>
    <xf numFmtId="0" fontId="6" fillId="3" borderId="13" xfId="0" applyFont="1" applyFill="1" applyBorder="1"/>
    <xf numFmtId="0" fontId="6" fillId="4" borderId="6" xfId="0" applyFont="1" applyFill="1" applyBorder="1" applyAlignment="1"/>
    <xf numFmtId="0" fontId="6" fillId="4" borderId="8" xfId="0" applyFont="1" applyFill="1" applyBorder="1"/>
    <xf numFmtId="0" fontId="6" fillId="4" borderId="9" xfId="0" applyFont="1" applyFill="1" applyBorder="1" applyAlignment="1"/>
    <xf numFmtId="0" fontId="6" fillId="4" borderId="11" xfId="0" applyFont="1" applyFill="1" applyBorder="1"/>
    <xf numFmtId="0" fontId="6" fillId="4" borderId="10" xfId="0" applyFont="1" applyFill="1" applyBorder="1" applyAlignment="1"/>
    <xf numFmtId="0" fontId="6" fillId="4" borderId="13" xfId="0" applyFont="1" applyFill="1" applyBorder="1"/>
    <xf numFmtId="0" fontId="6" fillId="25" borderId="6" xfId="0" applyFont="1" applyFill="1" applyBorder="1" applyAlignment="1"/>
    <xf numFmtId="0" fontId="6" fillId="25" borderId="8" xfId="0" applyFont="1" applyFill="1" applyBorder="1"/>
    <xf numFmtId="0" fontId="6" fillId="25" borderId="9" xfId="0" applyFont="1" applyFill="1" applyBorder="1" applyAlignment="1"/>
    <xf numFmtId="0" fontId="6" fillId="25" borderId="11" xfId="0" applyFont="1" applyFill="1" applyBorder="1"/>
    <xf numFmtId="0" fontId="6" fillId="25" borderId="10" xfId="0" applyFont="1" applyFill="1" applyBorder="1" applyAlignment="1"/>
    <xf numFmtId="0" fontId="6" fillId="25" borderId="13" xfId="0" applyFont="1" applyFill="1" applyBorder="1"/>
    <xf numFmtId="0" fontId="6" fillId="4" borderId="114" xfId="0" applyFont="1" applyFill="1" applyBorder="1"/>
    <xf numFmtId="0" fontId="6" fillId="4" borderId="99" xfId="0" applyFont="1" applyFill="1" applyBorder="1"/>
    <xf numFmtId="0" fontId="6" fillId="20" borderId="62" xfId="0" applyFont="1" applyFill="1" applyBorder="1"/>
    <xf numFmtId="0" fontId="6" fillId="3" borderId="62" xfId="0" applyFont="1" applyFill="1" applyBorder="1"/>
    <xf numFmtId="0" fontId="6" fillId="4" borderId="62" xfId="0" applyFont="1" applyFill="1" applyBorder="1"/>
    <xf numFmtId="0" fontId="6" fillId="20" borderId="125" xfId="0" applyFont="1" applyFill="1" applyBorder="1"/>
    <xf numFmtId="0" fontId="6" fillId="20" borderId="105" xfId="0" applyFont="1" applyFill="1" applyBorder="1" applyAlignment="1"/>
    <xf numFmtId="0" fontId="6" fillId="20" borderId="115" xfId="0" applyFont="1" applyFill="1" applyBorder="1" applyAlignment="1"/>
    <xf numFmtId="0" fontId="6" fillId="4" borderId="93" xfId="0" applyFont="1" applyFill="1" applyBorder="1" applyAlignment="1"/>
    <xf numFmtId="0" fontId="6" fillId="3" borderId="101" xfId="0" applyFont="1" applyFill="1" applyBorder="1" applyAlignment="1"/>
    <xf numFmtId="0" fontId="6" fillId="4" borderId="105" xfId="0" applyFont="1" applyFill="1" applyBorder="1" applyAlignment="1"/>
    <xf numFmtId="164" fontId="6" fillId="4" borderId="88" xfId="0" applyNumberFormat="1" applyFont="1" applyFill="1" applyBorder="1" applyAlignment="1">
      <alignment horizontal="center" vertical="center"/>
    </xf>
    <xf numFmtId="164" fontId="6" fillId="19" borderId="88" xfId="0" applyNumberFormat="1" applyFont="1" applyFill="1" applyBorder="1" applyAlignment="1">
      <alignment horizontal="center" vertical="center"/>
    </xf>
    <xf numFmtId="164" fontId="6" fillId="3" borderId="88" xfId="0" applyNumberFormat="1" applyFont="1" applyFill="1" applyBorder="1" applyAlignment="1">
      <alignment horizontal="center" vertical="center"/>
    </xf>
    <xf numFmtId="164" fontId="6" fillId="19" borderId="89" xfId="0" applyNumberFormat="1" applyFont="1" applyFill="1" applyBorder="1" applyAlignment="1">
      <alignment horizontal="center" vertical="center"/>
    </xf>
    <xf numFmtId="164" fontId="6" fillId="3" borderId="89" xfId="0" applyNumberFormat="1" applyFont="1" applyFill="1" applyBorder="1" applyAlignment="1">
      <alignment horizontal="center" vertical="center"/>
    </xf>
    <xf numFmtId="164" fontId="6" fillId="4" borderId="89" xfId="0" applyNumberFormat="1" applyFont="1" applyFill="1" applyBorder="1" applyAlignment="1">
      <alignment horizontal="center" vertical="center"/>
    </xf>
    <xf numFmtId="164" fontId="6" fillId="4" borderId="76" xfId="0" applyNumberFormat="1" applyFont="1" applyFill="1" applyBorder="1" applyAlignment="1">
      <alignment horizontal="center" vertical="center"/>
    </xf>
    <xf numFmtId="164" fontId="6" fillId="25" borderId="68" xfId="0" applyNumberFormat="1" applyFont="1" applyFill="1" applyBorder="1" applyAlignment="1">
      <alignment horizontal="center" vertical="center"/>
    </xf>
    <xf numFmtId="164" fontId="6" fillId="25" borderId="76" xfId="0" applyNumberFormat="1" applyFont="1" applyFill="1" applyBorder="1" applyAlignment="1">
      <alignment horizontal="center" vertical="center"/>
    </xf>
    <xf numFmtId="164" fontId="6" fillId="19" borderId="90" xfId="0" applyNumberFormat="1" applyFont="1" applyFill="1" applyBorder="1" applyAlignment="1">
      <alignment horizontal="center" vertical="center"/>
    </xf>
    <xf numFmtId="164" fontId="6" fillId="4" borderId="75" xfId="0" applyNumberFormat="1" applyFont="1" applyFill="1" applyBorder="1" applyAlignment="1">
      <alignment horizontal="center" vertical="center"/>
    </xf>
    <xf numFmtId="164" fontId="6" fillId="3" borderId="91" xfId="0" applyNumberFormat="1" applyFont="1" applyFill="1" applyBorder="1" applyAlignment="1">
      <alignment horizontal="center" vertical="center"/>
    </xf>
    <xf numFmtId="164" fontId="6" fillId="3" borderId="90" xfId="0" applyNumberFormat="1" applyFont="1" applyFill="1" applyBorder="1" applyAlignment="1">
      <alignment horizontal="center" vertical="center"/>
    </xf>
    <xf numFmtId="164" fontId="6" fillId="3" borderId="77" xfId="0" applyNumberFormat="1" applyFont="1" applyFill="1" applyBorder="1" applyAlignment="1">
      <alignment horizontal="center" vertical="center"/>
    </xf>
    <xf numFmtId="164" fontId="6" fillId="4" borderId="91" xfId="0" applyNumberFormat="1" applyFont="1" applyFill="1" applyBorder="1" applyAlignment="1">
      <alignment horizontal="center" vertical="center"/>
    </xf>
    <xf numFmtId="164" fontId="6" fillId="4" borderId="90" xfId="0" applyNumberFormat="1" applyFont="1" applyFill="1" applyBorder="1" applyAlignment="1">
      <alignment horizontal="center" vertical="center"/>
    </xf>
    <xf numFmtId="164" fontId="6" fillId="4" borderId="77" xfId="0" applyNumberFormat="1" applyFont="1" applyFill="1" applyBorder="1" applyAlignment="1">
      <alignment horizontal="center" vertical="center"/>
    </xf>
    <xf numFmtId="0" fontId="6" fillId="25" borderId="66" xfId="0" applyFont="1" applyFill="1" applyBorder="1" applyAlignment="1">
      <alignment horizontal="center" vertical="center"/>
    </xf>
    <xf numFmtId="164" fontId="6" fillId="25" borderId="69" xfId="0" applyNumberFormat="1" applyFont="1" applyFill="1" applyBorder="1" applyAlignment="1">
      <alignment horizontal="center" vertical="center"/>
    </xf>
    <xf numFmtId="1" fontId="6" fillId="19" borderId="91" xfId="0" applyNumberFormat="1" applyFont="1" applyFill="1" applyBorder="1" applyAlignment="1">
      <alignment horizontal="center" vertical="center"/>
    </xf>
    <xf numFmtId="1" fontId="6" fillId="19" borderId="76" xfId="0" applyNumberFormat="1" applyFont="1" applyFill="1" applyBorder="1" applyAlignment="1">
      <alignment horizontal="center" vertical="center"/>
    </xf>
    <xf numFmtId="1" fontId="6" fillId="19" borderId="77" xfId="0" applyNumberFormat="1" applyFont="1" applyFill="1" applyBorder="1" applyAlignment="1">
      <alignment horizontal="center" vertical="center"/>
    </xf>
    <xf numFmtId="1" fontId="6" fillId="3" borderId="91" xfId="0" applyNumberFormat="1" applyFont="1" applyFill="1" applyBorder="1" applyAlignment="1">
      <alignment horizontal="center" vertical="center"/>
    </xf>
    <xf numFmtId="1" fontId="6" fillId="3" borderId="76" xfId="0" applyNumberFormat="1" applyFont="1" applyFill="1" applyBorder="1" applyAlignment="1">
      <alignment horizontal="center" vertical="center"/>
    </xf>
    <xf numFmtId="1" fontId="6" fillId="4" borderId="91" xfId="0" applyNumberFormat="1" applyFont="1" applyFill="1" applyBorder="1" applyAlignment="1">
      <alignment horizontal="center" vertical="center"/>
    </xf>
    <xf numFmtId="1" fontId="6" fillId="4" borderId="77" xfId="0" applyNumberFormat="1" applyFont="1" applyFill="1" applyBorder="1" applyAlignment="1">
      <alignment horizontal="center" vertical="center"/>
    </xf>
    <xf numFmtId="1" fontId="6" fillId="25" borderId="76" xfId="0" applyNumberFormat="1" applyFont="1" applyFill="1" applyBorder="1" applyAlignment="1">
      <alignment horizontal="center" vertical="center"/>
    </xf>
    <xf numFmtId="1" fontId="6" fillId="25" borderId="77" xfId="0" applyNumberFormat="1" applyFont="1" applyFill="1" applyBorder="1" applyAlignment="1">
      <alignment horizontal="center" vertical="center"/>
    </xf>
    <xf numFmtId="164" fontId="6" fillId="25" borderId="93" xfId="0" applyNumberFormat="1" applyFont="1" applyFill="1" applyBorder="1" applyAlignment="1">
      <alignment horizontal="center" vertical="center"/>
    </xf>
    <xf numFmtId="164" fontId="6" fillId="4" borderId="97" xfId="0" applyNumberFormat="1" applyFont="1" applyFill="1" applyBorder="1" applyAlignment="1">
      <alignment horizontal="center" vertical="center"/>
    </xf>
    <xf numFmtId="164" fontId="6" fillId="20" borderId="77" xfId="0" applyNumberFormat="1" applyFont="1" applyFill="1" applyBorder="1" applyAlignment="1">
      <alignment horizontal="center" vertical="center"/>
    </xf>
    <xf numFmtId="164" fontId="6" fillId="25" borderId="91" xfId="0" applyNumberFormat="1" applyFont="1" applyFill="1" applyBorder="1" applyAlignment="1">
      <alignment horizontal="center" vertical="center"/>
    </xf>
    <xf numFmtId="164" fontId="6" fillId="25" borderId="97" xfId="0" applyNumberFormat="1" applyFont="1" applyFill="1" applyBorder="1" applyAlignment="1">
      <alignment horizontal="center" vertical="center"/>
    </xf>
    <xf numFmtId="164" fontId="6" fillId="20" borderId="115" xfId="0" applyNumberFormat="1" applyFont="1" applyFill="1" applyBorder="1" applyAlignment="1">
      <alignment horizontal="center" vertical="center"/>
    </xf>
    <xf numFmtId="0" fontId="6" fillId="20" borderId="80" xfId="0" applyFont="1" applyFill="1" applyBorder="1" applyAlignment="1">
      <alignment horizontal="center" vertical="center"/>
    </xf>
    <xf numFmtId="164" fontId="6" fillId="4" borderId="93" xfId="0" applyNumberFormat="1" applyFont="1" applyFill="1" applyBorder="1" applyAlignment="1">
      <alignment horizontal="center" vertical="center"/>
    </xf>
    <xf numFmtId="164" fontId="6" fillId="3" borderId="97" xfId="0" applyNumberFormat="1" applyFont="1" applyFill="1" applyBorder="1" applyAlignment="1">
      <alignment horizontal="center" vertical="center"/>
    </xf>
    <xf numFmtId="164" fontId="6" fillId="20" borderId="101" xfId="0" applyNumberFormat="1" applyFont="1" applyFill="1" applyBorder="1" applyAlignment="1">
      <alignment horizontal="center" vertical="center"/>
    </xf>
    <xf numFmtId="164" fontId="6" fillId="4" borderId="105" xfId="0" applyNumberFormat="1" applyFont="1" applyFill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164" fontId="10" fillId="0" borderId="2" xfId="0" applyNumberFormat="1" applyFont="1" applyFill="1" applyBorder="1" applyAlignment="1">
      <alignment horizontal="center"/>
    </xf>
    <xf numFmtId="164" fontId="13" fillId="0" borderId="2" xfId="0" applyNumberFormat="1" applyFont="1" applyFill="1" applyBorder="1" applyAlignment="1">
      <alignment horizontal="center"/>
    </xf>
    <xf numFmtId="164" fontId="12" fillId="24" borderId="2" xfId="0" applyNumberFormat="1" applyFont="1" applyFill="1" applyBorder="1" applyAlignment="1">
      <alignment horizontal="center"/>
    </xf>
    <xf numFmtId="164" fontId="11" fillId="24" borderId="2" xfId="0" applyNumberFormat="1" applyFont="1" applyFill="1" applyBorder="1" applyAlignment="1">
      <alignment horizontal="center"/>
    </xf>
    <xf numFmtId="164" fontId="10" fillId="24" borderId="2" xfId="0" applyNumberFormat="1" applyFont="1" applyFill="1" applyBorder="1" applyAlignment="1">
      <alignment horizontal="center"/>
    </xf>
    <xf numFmtId="0" fontId="5" fillId="15" borderId="126" xfId="0" applyFont="1" applyFill="1" applyBorder="1" applyAlignment="1">
      <alignment horizontal="center" wrapText="1"/>
    </xf>
    <xf numFmtId="0" fontId="5" fillId="15" borderId="14" xfId="0" applyFont="1" applyFill="1" applyBorder="1" applyAlignment="1">
      <alignment horizontal="center" wrapText="1"/>
    </xf>
    <xf numFmtId="164" fontId="2" fillId="0" borderId="2" xfId="0" applyNumberFormat="1" applyFont="1" applyFill="1" applyBorder="1" applyAlignment="1">
      <alignment horizontal="center"/>
    </xf>
    <xf numFmtId="164" fontId="2" fillId="17" borderId="2" xfId="0" applyNumberFormat="1" applyFont="1" applyFill="1" applyBorder="1" applyAlignment="1">
      <alignment horizontal="center"/>
    </xf>
    <xf numFmtId="0" fontId="12" fillId="12" borderId="93" xfId="0" applyNumberFormat="1" applyFont="1" applyFill="1" applyBorder="1" applyAlignment="1">
      <alignment horizontal="center" vertical="center"/>
    </xf>
    <xf numFmtId="0" fontId="12" fillId="12" borderId="97" xfId="0" applyNumberFormat="1" applyFont="1" applyFill="1" applyBorder="1" applyAlignment="1">
      <alignment horizontal="center" vertical="center"/>
    </xf>
    <xf numFmtId="0" fontId="12" fillId="12" borderId="101" xfId="0" applyNumberFormat="1" applyFont="1" applyFill="1" applyBorder="1" applyAlignment="1">
      <alignment horizontal="center" vertical="center"/>
    </xf>
    <xf numFmtId="0" fontId="12" fillId="12" borderId="105" xfId="0" applyNumberFormat="1" applyFont="1" applyFill="1" applyBorder="1" applyAlignment="1">
      <alignment horizontal="center" vertical="center"/>
    </xf>
    <xf numFmtId="0" fontId="2" fillId="11" borderId="0" xfId="0" applyFont="1" applyFill="1" applyBorder="1" applyAlignment="1">
      <alignment horizontal="center" vertical="center"/>
    </xf>
    <xf numFmtId="0" fontId="2" fillId="11" borderId="7" xfId="0" applyFont="1" applyFill="1" applyBorder="1" applyAlignment="1">
      <alignment horizontal="center" vertical="center"/>
    </xf>
    <xf numFmtId="0" fontId="13" fillId="11" borderId="83" xfId="0" applyFont="1" applyFill="1" applyBorder="1" applyAlignment="1">
      <alignment horizontal="center" vertical="center"/>
    </xf>
    <xf numFmtId="0" fontId="13" fillId="11" borderId="18" xfId="0" applyFont="1" applyFill="1" applyBorder="1" applyAlignment="1">
      <alignment horizontal="center" vertical="center"/>
    </xf>
    <xf numFmtId="0" fontId="12" fillId="12" borderId="96" xfId="0" applyNumberFormat="1" applyFont="1" applyFill="1" applyBorder="1" applyAlignment="1">
      <alignment horizontal="center" vertical="center"/>
    </xf>
    <xf numFmtId="0" fontId="12" fillId="12" borderId="100" xfId="0" applyNumberFormat="1" applyFont="1" applyFill="1" applyBorder="1" applyAlignment="1">
      <alignment horizontal="center" vertical="center"/>
    </xf>
    <xf numFmtId="0" fontId="12" fillId="12" borderId="104" xfId="0" applyNumberFormat="1" applyFont="1" applyFill="1" applyBorder="1" applyAlignment="1">
      <alignment horizontal="center" vertical="center"/>
    </xf>
    <xf numFmtId="0" fontId="13" fillId="11" borderId="59" xfId="0" applyFont="1" applyFill="1" applyBorder="1" applyAlignment="1">
      <alignment horizontal="center" vertical="center"/>
    </xf>
    <xf numFmtId="164" fontId="2" fillId="5" borderId="2" xfId="0" applyNumberFormat="1" applyFont="1" applyFill="1" applyBorder="1" applyAlignment="1">
      <alignment horizontal="center"/>
    </xf>
    <xf numFmtId="1" fontId="12" fillId="8" borderId="96" xfId="0" applyNumberFormat="1" applyFont="1" applyFill="1" applyBorder="1" applyAlignment="1">
      <alignment horizontal="center" vertical="center"/>
    </xf>
    <xf numFmtId="1" fontId="12" fillId="8" borderId="100" xfId="0" applyNumberFormat="1" applyFont="1" applyFill="1" applyBorder="1" applyAlignment="1">
      <alignment horizontal="center" vertical="center"/>
    </xf>
    <xf numFmtId="1" fontId="12" fillId="8" borderId="104" xfId="0" applyNumberFormat="1" applyFont="1" applyFill="1" applyBorder="1" applyAlignment="1">
      <alignment horizontal="center" vertical="center"/>
    </xf>
    <xf numFmtId="0" fontId="13" fillId="19" borderId="98" xfId="0" applyFont="1" applyFill="1" applyBorder="1" applyAlignment="1">
      <alignment horizontal="center" vertical="center"/>
    </xf>
    <xf numFmtId="0" fontId="13" fillId="19" borderId="97" xfId="0" applyFont="1" applyFill="1" applyBorder="1" applyAlignment="1">
      <alignment horizontal="center" vertical="center"/>
    </xf>
    <xf numFmtId="0" fontId="13" fillId="19" borderId="99" xfId="0" applyFont="1" applyFill="1" applyBorder="1" applyAlignment="1">
      <alignment horizontal="center" vertical="center"/>
    </xf>
    <xf numFmtId="0" fontId="13" fillId="3" borderId="101" xfId="0" applyFont="1" applyFill="1" applyBorder="1" applyAlignment="1">
      <alignment horizontal="center" vertical="center"/>
    </xf>
    <xf numFmtId="0" fontId="13" fillId="3" borderId="102" xfId="0" applyFont="1" applyFill="1" applyBorder="1" applyAlignment="1">
      <alignment horizontal="center" vertical="center"/>
    </xf>
    <xf numFmtId="0" fontId="13" fillId="3" borderId="103" xfId="0" applyFont="1" applyFill="1" applyBorder="1" applyAlignment="1">
      <alignment horizontal="center" vertical="center"/>
    </xf>
    <xf numFmtId="0" fontId="13" fillId="4" borderId="97" xfId="0" applyFont="1" applyFill="1" applyBorder="1" applyAlignment="1">
      <alignment horizontal="center" vertical="center"/>
    </xf>
    <xf numFmtId="0" fontId="13" fillId="4" borderId="98" xfId="0" applyFont="1" applyFill="1" applyBorder="1" applyAlignment="1">
      <alignment horizontal="center" vertical="center"/>
    </xf>
    <xf numFmtId="0" fontId="13" fillId="4" borderId="99" xfId="0" applyFont="1" applyFill="1" applyBorder="1" applyAlignment="1">
      <alignment horizontal="center" vertical="center"/>
    </xf>
    <xf numFmtId="0" fontId="2" fillId="6" borderId="29" xfId="0" applyFont="1" applyFill="1" applyBorder="1" applyAlignment="1">
      <alignment horizontal="center"/>
    </xf>
    <xf numFmtId="1" fontId="6" fillId="25" borderId="124" xfId="0" applyNumberFormat="1" applyFont="1" applyFill="1" applyBorder="1" applyAlignment="1">
      <alignment horizontal="center" vertical="center"/>
    </xf>
    <xf numFmtId="1" fontId="6" fillId="4" borderId="68" xfId="0" applyNumberFormat="1" applyFont="1" applyFill="1" applyBorder="1" applyAlignment="1">
      <alignment horizontal="center" vertical="center"/>
    </xf>
    <xf numFmtId="1" fontId="6" fillId="20" borderId="68" xfId="0" applyNumberFormat="1" applyFont="1" applyFill="1" applyBorder="1" applyAlignment="1">
      <alignment horizontal="center" vertical="center"/>
    </xf>
    <xf numFmtId="1" fontId="6" fillId="3" borderId="69" xfId="0" applyNumberFormat="1" applyFont="1" applyFill="1" applyBorder="1" applyAlignment="1">
      <alignment horizontal="center" vertical="center"/>
    </xf>
    <xf numFmtId="1" fontId="6" fillId="25" borderId="66" xfId="0" applyNumberFormat="1" applyFont="1" applyFill="1" applyBorder="1" applyAlignment="1">
      <alignment horizontal="center" vertical="center"/>
    </xf>
    <xf numFmtId="0" fontId="13" fillId="19" borderId="84" xfId="0" applyFont="1" applyFill="1" applyBorder="1" applyAlignment="1">
      <alignment horizontal="center" vertical="center"/>
    </xf>
    <xf numFmtId="0" fontId="13" fillId="19" borderId="85" xfId="0" applyFont="1" applyFill="1" applyBorder="1" applyAlignment="1">
      <alignment horizontal="center" vertical="center"/>
    </xf>
    <xf numFmtId="0" fontId="13" fillId="19" borderId="86" xfId="0" applyFont="1" applyFill="1" applyBorder="1" applyAlignment="1">
      <alignment horizontal="center" vertical="center"/>
    </xf>
    <xf numFmtId="0" fontId="13" fillId="19" borderId="58" xfId="0" applyFont="1" applyFill="1" applyBorder="1" applyAlignment="1">
      <alignment horizontal="center" vertical="center"/>
    </xf>
    <xf numFmtId="0" fontId="13" fillId="19" borderId="57" xfId="0" applyFont="1" applyFill="1" applyBorder="1" applyAlignment="1">
      <alignment horizontal="center" vertical="center"/>
    </xf>
    <xf numFmtId="0" fontId="13" fillId="19" borderId="37" xfId="0" applyFont="1" applyFill="1" applyBorder="1" applyAlignment="1">
      <alignment horizontal="center" vertical="center"/>
    </xf>
    <xf numFmtId="0" fontId="3" fillId="19" borderId="37" xfId="0" applyFont="1" applyFill="1" applyBorder="1" applyAlignment="1">
      <alignment horizontal="center" vertical="center"/>
    </xf>
    <xf numFmtId="0" fontId="13" fillId="19" borderId="52" xfId="0" applyFont="1" applyFill="1" applyBorder="1" applyAlignment="1">
      <alignment horizontal="center" vertical="center"/>
    </xf>
    <xf numFmtId="0" fontId="13" fillId="19" borderId="38" xfId="0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horizontal="center" vertical="center"/>
    </xf>
    <xf numFmtId="0" fontId="13" fillId="3" borderId="84" xfId="0" applyFont="1" applyFill="1" applyBorder="1" applyAlignment="1">
      <alignment horizontal="center" vertical="center"/>
    </xf>
    <xf numFmtId="0" fontId="13" fillId="4" borderId="84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13" fillId="4" borderId="58" xfId="0" applyFont="1" applyFill="1" applyBorder="1" applyAlignment="1">
      <alignment horizontal="center" vertical="center"/>
    </xf>
    <xf numFmtId="0" fontId="13" fillId="4" borderId="52" xfId="0" applyFont="1" applyFill="1" applyBorder="1" applyAlignment="1">
      <alignment horizontal="center" vertical="center"/>
    </xf>
    <xf numFmtId="0" fontId="13" fillId="4" borderId="57" xfId="0" applyFont="1" applyFill="1" applyBorder="1" applyAlignment="1">
      <alignment horizontal="center" vertical="center"/>
    </xf>
    <xf numFmtId="0" fontId="3" fillId="4" borderId="37" xfId="0" applyFont="1" applyFill="1" applyBorder="1" applyAlignment="1">
      <alignment horizontal="center" vertical="center"/>
    </xf>
    <xf numFmtId="0" fontId="13" fillId="4" borderId="37" xfId="0" applyFont="1" applyFill="1" applyBorder="1" applyAlignment="1">
      <alignment horizontal="center" vertical="center"/>
    </xf>
    <xf numFmtId="0" fontId="13" fillId="4" borderId="38" xfId="0" applyFont="1" applyFill="1" applyBorder="1" applyAlignment="1">
      <alignment horizontal="center" vertical="center"/>
    </xf>
    <xf numFmtId="0" fontId="3" fillId="25" borderId="39" xfId="0" applyFont="1" applyFill="1" applyBorder="1" applyAlignment="1">
      <alignment horizontal="center" vertical="center"/>
    </xf>
    <xf numFmtId="0" fontId="13" fillId="25" borderId="39" xfId="0" applyFont="1" applyFill="1" applyBorder="1" applyAlignment="1">
      <alignment horizontal="center" vertical="center"/>
    </xf>
    <xf numFmtId="0" fontId="13" fillId="25" borderId="52" xfId="0" applyFont="1" applyFill="1" applyBorder="1" applyAlignment="1">
      <alignment horizontal="center" vertical="center"/>
    </xf>
    <xf numFmtId="0" fontId="3" fillId="25" borderId="37" xfId="0" applyFont="1" applyFill="1" applyBorder="1" applyAlignment="1">
      <alignment horizontal="center" vertical="center"/>
    </xf>
    <xf numFmtId="0" fontId="13" fillId="25" borderId="38" xfId="0" applyFont="1" applyFill="1" applyBorder="1" applyAlignment="1">
      <alignment horizontal="center" vertical="center"/>
    </xf>
    <xf numFmtId="0" fontId="3" fillId="25" borderId="57" xfId="0" applyFont="1" applyFill="1" applyBorder="1" applyAlignment="1">
      <alignment horizontal="center" vertical="center"/>
    </xf>
    <xf numFmtId="0" fontId="13" fillId="25" borderId="37" xfId="0" applyFont="1" applyFill="1" applyBorder="1" applyAlignment="1">
      <alignment horizontal="center" vertical="center"/>
    </xf>
    <xf numFmtId="0" fontId="13" fillId="25" borderId="94" xfId="0" applyFont="1" applyFill="1" applyBorder="1" applyAlignment="1">
      <alignment horizontal="center" vertical="center"/>
    </xf>
    <xf numFmtId="0" fontId="13" fillId="25" borderId="93" xfId="0" applyFont="1" applyFill="1" applyBorder="1" applyAlignment="1">
      <alignment horizontal="center" vertical="center"/>
    </xf>
    <xf numFmtId="0" fontId="13" fillId="25" borderId="95" xfId="0" applyFont="1" applyFill="1" applyBorder="1" applyAlignment="1">
      <alignment horizontal="center" vertical="center"/>
    </xf>
    <xf numFmtId="0" fontId="6" fillId="25" borderId="128" xfId="0" applyFont="1" applyFill="1" applyBorder="1" applyAlignment="1">
      <alignment horizontal="center"/>
    </xf>
    <xf numFmtId="0" fontId="6" fillId="25" borderId="129" xfId="0" applyFont="1" applyFill="1" applyBorder="1" applyAlignment="1">
      <alignment horizontal="center"/>
    </xf>
    <xf numFmtId="0" fontId="6" fillId="3" borderId="129" xfId="0" applyFont="1" applyFill="1" applyBorder="1" applyAlignment="1">
      <alignment horizontal="center"/>
    </xf>
    <xf numFmtId="0" fontId="6" fillId="3" borderId="130" xfId="0" applyFont="1" applyFill="1" applyBorder="1" applyAlignment="1">
      <alignment horizontal="center"/>
    </xf>
    <xf numFmtId="0" fontId="6" fillId="4" borderId="128" xfId="0" applyFont="1" applyFill="1" applyBorder="1" applyAlignment="1">
      <alignment horizontal="center"/>
    </xf>
    <xf numFmtId="0" fontId="6" fillId="4" borderId="129" xfId="0" applyFont="1" applyFill="1" applyBorder="1" applyAlignment="1">
      <alignment horizontal="center"/>
    </xf>
    <xf numFmtId="0" fontId="6" fillId="20" borderId="129" xfId="0" applyFont="1" applyFill="1" applyBorder="1" applyAlignment="1">
      <alignment horizontal="center"/>
    </xf>
    <xf numFmtId="0" fontId="6" fillId="20" borderId="130" xfId="0" applyFont="1" applyFill="1" applyBorder="1" applyAlignment="1">
      <alignment horizontal="center"/>
    </xf>
    <xf numFmtId="0" fontId="6" fillId="4" borderId="131" xfId="0" applyFont="1" applyFill="1" applyBorder="1" applyAlignment="1">
      <alignment horizontal="center"/>
    </xf>
    <xf numFmtId="0" fontId="13" fillId="11" borderId="12" xfId="0" applyFont="1" applyFill="1" applyBorder="1" applyAlignment="1">
      <alignment horizontal="center" vertical="center"/>
    </xf>
    <xf numFmtId="0" fontId="13" fillId="3" borderId="98" xfId="0" applyFont="1" applyFill="1" applyBorder="1" applyAlignment="1">
      <alignment horizontal="center" vertical="center"/>
    </xf>
    <xf numFmtId="0" fontId="13" fillId="3" borderId="99" xfId="0" applyFont="1" applyFill="1" applyBorder="1" applyAlignment="1">
      <alignment horizontal="center" vertical="center"/>
    </xf>
    <xf numFmtId="0" fontId="3" fillId="3" borderId="102" xfId="0" applyFont="1" applyFill="1" applyBorder="1" applyAlignment="1">
      <alignment horizontal="center" vertical="center"/>
    </xf>
    <xf numFmtId="0" fontId="13" fillId="3" borderId="104" xfId="0" applyFont="1" applyFill="1" applyBorder="1" applyAlignment="1">
      <alignment horizontal="center" vertical="center"/>
    </xf>
    <xf numFmtId="0" fontId="13" fillId="25" borderId="98" xfId="0" applyFont="1" applyFill="1" applyBorder="1" applyAlignment="1">
      <alignment horizontal="center" vertical="center"/>
    </xf>
    <xf numFmtId="0" fontId="13" fillId="25" borderId="99" xfId="0" applyFont="1" applyFill="1" applyBorder="1" applyAlignment="1">
      <alignment horizontal="center" vertical="center"/>
    </xf>
    <xf numFmtId="0" fontId="13" fillId="4" borderId="106" xfId="0" applyFont="1" applyFill="1" applyBorder="1" applyAlignment="1">
      <alignment horizontal="center" vertical="center"/>
    </xf>
    <xf numFmtId="0" fontId="13" fillId="4" borderId="107" xfId="0" applyFont="1" applyFill="1" applyBorder="1" applyAlignment="1">
      <alignment horizontal="center" vertical="center"/>
    </xf>
    <xf numFmtId="0" fontId="3" fillId="4" borderId="98" xfId="0" applyFont="1" applyFill="1" applyBorder="1" applyAlignment="1">
      <alignment horizontal="center" vertical="center"/>
    </xf>
    <xf numFmtId="0" fontId="13" fillId="19" borderId="101" xfId="0" applyFont="1" applyFill="1" applyBorder="1" applyAlignment="1">
      <alignment horizontal="center" vertical="center"/>
    </xf>
    <xf numFmtId="0" fontId="3" fillId="19" borderId="102" xfId="0" applyFont="1" applyFill="1" applyBorder="1" applyAlignment="1">
      <alignment horizontal="center" vertical="center"/>
    </xf>
    <xf numFmtId="0" fontId="13" fillId="19" borderId="102" xfId="0" applyFont="1" applyFill="1" applyBorder="1" applyAlignment="1">
      <alignment horizontal="center" vertical="center"/>
    </xf>
    <xf numFmtId="0" fontId="13" fillId="19" borderId="103" xfId="0" applyFont="1" applyFill="1" applyBorder="1" applyAlignment="1">
      <alignment horizontal="center" vertical="center"/>
    </xf>
    <xf numFmtId="0" fontId="13" fillId="19" borderId="104" xfId="0" applyFont="1" applyFill="1" applyBorder="1" applyAlignment="1">
      <alignment horizontal="center" vertical="center"/>
    </xf>
    <xf numFmtId="0" fontId="6" fillId="4" borderId="129" xfId="0" applyFont="1" applyFill="1" applyBorder="1" applyAlignment="1">
      <alignment horizontal="center" vertical="center"/>
    </xf>
    <xf numFmtId="0" fontId="6" fillId="4" borderId="130" xfId="0" applyFont="1" applyFill="1" applyBorder="1" applyAlignment="1">
      <alignment horizontal="center" vertical="center"/>
    </xf>
    <xf numFmtId="1" fontId="6" fillId="3" borderId="128" xfId="0" applyNumberFormat="1" applyFont="1" applyFill="1" applyBorder="1" applyAlignment="1">
      <alignment horizontal="center" vertical="center"/>
    </xf>
    <xf numFmtId="1" fontId="6" fillId="3" borderId="129" xfId="0" applyNumberFormat="1" applyFont="1" applyFill="1" applyBorder="1" applyAlignment="1">
      <alignment horizontal="center" vertical="center"/>
    </xf>
    <xf numFmtId="0" fontId="6" fillId="20" borderId="129" xfId="0" applyFont="1" applyFill="1" applyBorder="1" applyAlignment="1">
      <alignment horizontal="center" vertical="center"/>
    </xf>
    <xf numFmtId="0" fontId="6" fillId="20" borderId="130" xfId="0" applyFont="1" applyFill="1" applyBorder="1" applyAlignment="1">
      <alignment horizontal="center" vertical="center"/>
    </xf>
    <xf numFmtId="0" fontId="6" fillId="3" borderId="128" xfId="0" applyFont="1" applyFill="1" applyBorder="1" applyAlignment="1">
      <alignment horizontal="center" vertical="center"/>
    </xf>
    <xf numFmtId="0" fontId="6" fillId="3" borderId="129" xfId="0" applyFont="1" applyFill="1" applyBorder="1" applyAlignment="1">
      <alignment horizontal="center" vertical="center"/>
    </xf>
    <xf numFmtId="0" fontId="13" fillId="25" borderId="112" xfId="0" applyFont="1" applyFill="1" applyBorder="1" applyAlignment="1">
      <alignment horizontal="center" vertical="center"/>
    </xf>
    <xf numFmtId="0" fontId="13" fillId="4" borderId="112" xfId="0" applyFont="1" applyFill="1" applyBorder="1" applyAlignment="1">
      <alignment horizontal="center" vertical="center"/>
    </xf>
    <xf numFmtId="0" fontId="13" fillId="4" borderId="102" xfId="0" applyFont="1" applyFill="1" applyBorder="1" applyAlignment="1">
      <alignment horizontal="center" vertical="center"/>
    </xf>
    <xf numFmtId="0" fontId="13" fillId="4" borderId="113" xfId="0" applyFont="1" applyFill="1" applyBorder="1" applyAlignment="1">
      <alignment horizontal="center" vertical="center"/>
    </xf>
    <xf numFmtId="0" fontId="13" fillId="4" borderId="103" xfId="0" applyFont="1" applyFill="1" applyBorder="1" applyAlignment="1">
      <alignment horizontal="center" vertical="center"/>
    </xf>
    <xf numFmtId="0" fontId="13" fillId="4" borderId="101" xfId="0" applyFont="1" applyFill="1" applyBorder="1" applyAlignment="1">
      <alignment horizontal="center" vertical="center"/>
    </xf>
    <xf numFmtId="0" fontId="13" fillId="3" borderId="95" xfId="0" applyFont="1" applyFill="1" applyBorder="1" applyAlignment="1">
      <alignment horizontal="center" vertical="center"/>
    </xf>
    <xf numFmtId="0" fontId="13" fillId="3" borderId="94" xfId="0" applyFont="1" applyFill="1" applyBorder="1" applyAlignment="1">
      <alignment horizontal="center" vertical="center"/>
    </xf>
    <xf numFmtId="0" fontId="13" fillId="3" borderId="97" xfId="0" applyFont="1" applyFill="1" applyBorder="1" applyAlignment="1">
      <alignment horizontal="center" vertical="center"/>
    </xf>
    <xf numFmtId="0" fontId="3" fillId="3" borderId="98" xfId="0" applyFont="1" applyFill="1" applyBorder="1" applyAlignment="1">
      <alignment horizontal="center" vertical="center"/>
    </xf>
    <xf numFmtId="0" fontId="3" fillId="3" borderId="99" xfId="0" applyFont="1" applyFill="1" applyBorder="1" applyAlignment="1">
      <alignment horizontal="center" vertical="center"/>
    </xf>
    <xf numFmtId="0" fontId="13" fillId="3" borderId="100" xfId="0" applyFont="1" applyFill="1" applyBorder="1" applyAlignment="1">
      <alignment horizontal="center" vertical="center"/>
    </xf>
    <xf numFmtId="0" fontId="13" fillId="19" borderId="112" xfId="0" applyFont="1" applyFill="1" applyBorder="1" applyAlignment="1">
      <alignment horizontal="center" vertical="center"/>
    </xf>
    <xf numFmtId="0" fontId="13" fillId="19" borderId="113" xfId="0" applyFont="1" applyFill="1" applyBorder="1" applyAlignment="1">
      <alignment horizontal="center" vertical="center"/>
    </xf>
    <xf numFmtId="0" fontId="3" fillId="19" borderId="103" xfId="0" applyFont="1" applyFill="1" applyBorder="1" applyAlignment="1">
      <alignment horizontal="center" vertical="center"/>
    </xf>
    <xf numFmtId="0" fontId="3" fillId="3" borderId="103" xfId="0" applyFont="1" applyFill="1" applyBorder="1" applyAlignment="1">
      <alignment horizontal="center" vertical="center"/>
    </xf>
    <xf numFmtId="0" fontId="3" fillId="4" borderId="99" xfId="0" applyFont="1" applyFill="1" applyBorder="1" applyAlignment="1">
      <alignment horizontal="center" vertical="center"/>
    </xf>
    <xf numFmtId="0" fontId="13" fillId="4" borderId="94" xfId="0" applyFont="1" applyFill="1" applyBorder="1" applyAlignment="1">
      <alignment horizontal="center" vertical="center"/>
    </xf>
    <xf numFmtId="0" fontId="2" fillId="8" borderId="46" xfId="0" applyFont="1" applyFill="1" applyBorder="1" applyAlignment="1">
      <alignment horizontal="right"/>
    </xf>
    <xf numFmtId="0" fontId="2" fillId="8" borderId="32" xfId="0" applyFont="1" applyFill="1" applyBorder="1" applyAlignment="1">
      <alignment horizontal="right"/>
    </xf>
    <xf numFmtId="0" fontId="2" fillId="2" borderId="45" xfId="0" applyFont="1" applyFill="1" applyBorder="1" applyAlignment="1">
      <alignment horizontal="right"/>
    </xf>
    <xf numFmtId="0" fontId="2" fillId="2" borderId="44" xfId="0" applyFont="1" applyFill="1" applyBorder="1" applyAlignment="1">
      <alignment horizontal="right"/>
    </xf>
    <xf numFmtId="0" fontId="13" fillId="11" borderId="18" xfId="0" applyFont="1" applyFill="1" applyBorder="1" applyAlignment="1">
      <alignment horizontal="center" vertical="center"/>
    </xf>
    <xf numFmtId="0" fontId="5" fillId="15" borderId="0" xfId="0" applyFont="1" applyFill="1" applyBorder="1" applyAlignment="1">
      <alignment horizontal="center" wrapText="1"/>
    </xf>
    <xf numFmtId="0" fontId="2" fillId="6" borderId="127" xfId="0" applyFont="1" applyFill="1" applyBorder="1" applyAlignment="1">
      <alignment horizontal="center"/>
    </xf>
    <xf numFmtId="0" fontId="2" fillId="26" borderId="2" xfId="0" applyFont="1" applyFill="1" applyBorder="1" applyAlignment="1">
      <alignment horizontal="center"/>
    </xf>
    <xf numFmtId="49" fontId="31" fillId="5" borderId="63" xfId="0" applyNumberFormat="1" applyFont="1" applyFill="1" applyBorder="1" applyAlignment="1">
      <alignment horizontal="center" vertical="center"/>
    </xf>
    <xf numFmtId="0" fontId="32" fillId="5" borderId="63" xfId="0" applyFont="1" applyFill="1" applyBorder="1" applyAlignment="1">
      <alignment horizontal="center" vertical="center"/>
    </xf>
    <xf numFmtId="49" fontId="31" fillId="0" borderId="41" xfId="0" applyNumberFormat="1" applyFont="1" applyFill="1" applyBorder="1" applyAlignment="1">
      <alignment horizontal="center" vertical="center"/>
    </xf>
    <xf numFmtId="0" fontId="32" fillId="0" borderId="41" xfId="0" applyFont="1" applyFill="1" applyBorder="1" applyAlignment="1">
      <alignment horizontal="center" vertical="center"/>
    </xf>
    <xf numFmtId="49" fontId="31" fillId="5" borderId="79" xfId="0" applyNumberFormat="1" applyFont="1" applyFill="1" applyBorder="1" applyAlignment="1">
      <alignment horizontal="center" vertical="center"/>
    </xf>
    <xf numFmtId="0" fontId="32" fillId="5" borderId="79" xfId="0" applyFont="1" applyFill="1" applyBorder="1" applyAlignment="1">
      <alignment horizontal="center" vertical="center"/>
    </xf>
    <xf numFmtId="49" fontId="31" fillId="0" borderId="65" xfId="0" applyNumberFormat="1" applyFont="1" applyFill="1" applyBorder="1" applyAlignment="1">
      <alignment horizontal="center" vertical="center"/>
    </xf>
    <xf numFmtId="0" fontId="32" fillId="0" borderId="65" xfId="0" applyFont="1" applyFill="1" applyBorder="1" applyAlignment="1">
      <alignment horizontal="center" vertical="center"/>
    </xf>
    <xf numFmtId="0" fontId="33" fillId="13" borderId="2" xfId="0" applyFont="1" applyFill="1" applyBorder="1" applyAlignment="1">
      <alignment horizontal="center"/>
    </xf>
    <xf numFmtId="0" fontId="2" fillId="8" borderId="46" xfId="0" applyFont="1" applyFill="1" applyBorder="1" applyAlignment="1">
      <alignment horizontal="right"/>
    </xf>
    <xf numFmtId="0" fontId="2" fillId="8" borderId="32" xfId="0" applyFont="1" applyFill="1" applyBorder="1" applyAlignment="1">
      <alignment horizontal="right"/>
    </xf>
    <xf numFmtId="0" fontId="2" fillId="2" borderId="45" xfId="0" applyFont="1" applyFill="1" applyBorder="1" applyAlignment="1">
      <alignment horizontal="right"/>
    </xf>
    <xf numFmtId="0" fontId="2" fillId="2" borderId="44" xfId="0" applyFont="1" applyFill="1" applyBorder="1" applyAlignment="1">
      <alignment horizontal="right"/>
    </xf>
    <xf numFmtId="0" fontId="1" fillId="22" borderId="64" xfId="0" applyFont="1" applyFill="1" applyBorder="1" applyAlignment="1">
      <alignment horizontal="center" vertical="center" wrapText="1"/>
    </xf>
    <xf numFmtId="0" fontId="1" fillId="22" borderId="65" xfId="0" applyFont="1" applyFill="1" applyBorder="1" applyAlignment="1">
      <alignment horizontal="center" vertical="center" wrapText="1"/>
    </xf>
    <xf numFmtId="0" fontId="6" fillId="9" borderId="91" xfId="0" applyFont="1" applyFill="1" applyBorder="1" applyAlignment="1">
      <alignment horizontal="center" vertical="center" wrapText="1"/>
    </xf>
    <xf numFmtId="0" fontId="6" fillId="9" borderId="76" xfId="0" applyFont="1" applyFill="1" applyBorder="1" applyAlignment="1">
      <alignment horizontal="center" vertical="center"/>
    </xf>
    <xf numFmtId="0" fontId="6" fillId="9" borderId="77" xfId="0" applyFont="1" applyFill="1" applyBorder="1" applyAlignment="1">
      <alignment horizontal="center" vertical="center"/>
    </xf>
    <xf numFmtId="0" fontId="6" fillId="9" borderId="63" xfId="0" applyFont="1" applyFill="1" applyBorder="1" applyAlignment="1">
      <alignment horizontal="center" vertical="center" wrapText="1"/>
    </xf>
    <xf numFmtId="0" fontId="6" fillId="9" borderId="64" xfId="0" applyFont="1" applyFill="1" applyBorder="1" applyAlignment="1">
      <alignment horizontal="center" vertical="center"/>
    </xf>
    <xf numFmtId="0" fontId="6" fillId="9" borderId="65" xfId="0" applyFont="1" applyFill="1" applyBorder="1" applyAlignment="1">
      <alignment horizontal="center" vertical="center"/>
    </xf>
    <xf numFmtId="0" fontId="21" fillId="22" borderId="9" xfId="0" applyFont="1" applyFill="1" applyBorder="1" applyAlignment="1">
      <alignment horizontal="center"/>
    </xf>
    <xf numFmtId="0" fontId="21" fillId="22" borderId="0" xfId="0" applyFont="1" applyFill="1" applyBorder="1" applyAlignment="1">
      <alignment horizontal="center"/>
    </xf>
    <xf numFmtId="0" fontId="21" fillId="22" borderId="11" xfId="0" applyFont="1" applyFill="1" applyBorder="1" applyAlignment="1">
      <alignment horizontal="center"/>
    </xf>
    <xf numFmtId="0" fontId="2" fillId="8" borderId="59" xfId="0" applyFont="1" applyFill="1" applyBorder="1" applyAlignment="1">
      <alignment horizontal="center" vertical="center"/>
    </xf>
    <xf numFmtId="0" fontId="2" fillId="8" borderId="82" xfId="0" applyFont="1" applyFill="1" applyBorder="1" applyAlignment="1">
      <alignment horizontal="center" vertical="center"/>
    </xf>
    <xf numFmtId="0" fontId="6" fillId="9" borderId="64" xfId="0" applyFont="1" applyFill="1" applyBorder="1" applyAlignment="1">
      <alignment horizontal="center" vertical="center" wrapText="1"/>
    </xf>
    <xf numFmtId="0" fontId="6" fillId="9" borderId="65" xfId="0" applyFont="1" applyFill="1" applyBorder="1" applyAlignment="1">
      <alignment horizontal="center" vertical="center" wrapText="1"/>
    </xf>
    <xf numFmtId="0" fontId="6" fillId="9" borderId="75" xfId="0" applyFont="1" applyFill="1" applyBorder="1" applyAlignment="1">
      <alignment horizontal="center" vertical="center" wrapText="1"/>
    </xf>
    <xf numFmtId="0" fontId="6" fillId="9" borderId="76" xfId="0" applyFont="1" applyFill="1" applyBorder="1" applyAlignment="1">
      <alignment horizontal="center" vertical="center" wrapText="1"/>
    </xf>
    <xf numFmtId="0" fontId="24" fillId="5" borderId="6" xfId="0" applyFont="1" applyFill="1" applyBorder="1" applyAlignment="1">
      <alignment horizontal="center" vertical="center" wrapText="1"/>
    </xf>
    <xf numFmtId="0" fontId="24" fillId="5" borderId="7" xfId="0" applyFont="1" applyFill="1" applyBorder="1" applyAlignment="1">
      <alignment horizontal="center" vertical="center"/>
    </xf>
    <xf numFmtId="0" fontId="24" fillId="5" borderId="8" xfId="0" applyFont="1" applyFill="1" applyBorder="1" applyAlignment="1">
      <alignment horizontal="center" vertical="center"/>
    </xf>
    <xf numFmtId="0" fontId="24" fillId="5" borderId="9" xfId="0" applyFont="1" applyFill="1" applyBorder="1" applyAlignment="1">
      <alignment horizontal="center" vertical="center"/>
    </xf>
    <xf numFmtId="0" fontId="24" fillId="5" borderId="0" xfId="0" applyFont="1" applyFill="1" applyBorder="1" applyAlignment="1">
      <alignment horizontal="center" vertical="center"/>
    </xf>
    <xf numFmtId="0" fontId="24" fillId="5" borderId="11" xfId="0" applyFont="1" applyFill="1" applyBorder="1" applyAlignment="1">
      <alignment horizontal="center" vertical="center"/>
    </xf>
    <xf numFmtId="0" fontId="24" fillId="5" borderId="10" xfId="0" applyFont="1" applyFill="1" applyBorder="1" applyAlignment="1">
      <alignment horizontal="center" vertical="center"/>
    </xf>
    <xf numFmtId="0" fontId="24" fillId="5" borderId="12" xfId="0" applyFont="1" applyFill="1" applyBorder="1" applyAlignment="1">
      <alignment horizontal="center" vertical="center"/>
    </xf>
    <xf numFmtId="0" fontId="24" fillId="5" borderId="13" xfId="0" applyFont="1" applyFill="1" applyBorder="1" applyAlignment="1">
      <alignment horizontal="center" vertical="center"/>
    </xf>
    <xf numFmtId="12" fontId="26" fillId="0" borderId="63" xfId="0" applyNumberFormat="1" applyFont="1" applyFill="1" applyBorder="1" applyAlignment="1">
      <alignment horizontal="left" vertical="center" indent="2"/>
    </xf>
    <xf numFmtId="12" fontId="26" fillId="0" borderId="64" xfId="0" applyNumberFormat="1" applyFont="1" applyFill="1" applyBorder="1" applyAlignment="1">
      <alignment horizontal="left" vertical="center" indent="2"/>
    </xf>
    <xf numFmtId="12" fontId="26" fillId="0" borderId="65" xfId="0" applyNumberFormat="1" applyFont="1" applyFill="1" applyBorder="1" applyAlignment="1">
      <alignment horizontal="left" vertical="center" indent="2"/>
    </xf>
    <xf numFmtId="0" fontId="6" fillId="9" borderId="80" xfId="0" applyFont="1" applyFill="1" applyBorder="1" applyAlignment="1">
      <alignment horizontal="center" vertical="center" wrapText="1"/>
    </xf>
    <xf numFmtId="0" fontId="6" fillId="9" borderId="75" xfId="0" applyFont="1" applyFill="1" applyBorder="1" applyAlignment="1">
      <alignment horizontal="center" vertical="center"/>
    </xf>
    <xf numFmtId="0" fontId="16" fillId="22" borderId="6" xfId="0" applyFont="1" applyFill="1" applyBorder="1" applyAlignment="1">
      <alignment horizontal="center"/>
    </xf>
    <xf numFmtId="0" fontId="16" fillId="22" borderId="7" xfId="0" applyFont="1" applyFill="1" applyBorder="1" applyAlignment="1">
      <alignment horizontal="center"/>
    </xf>
    <xf numFmtId="0" fontId="16" fillId="22" borderId="8" xfId="0" applyFont="1" applyFill="1" applyBorder="1" applyAlignment="1">
      <alignment horizontal="center"/>
    </xf>
    <xf numFmtId="0" fontId="25" fillId="0" borderId="63" xfId="0" applyFont="1" applyFill="1" applyBorder="1" applyAlignment="1">
      <alignment horizontal="center" vertical="center"/>
    </xf>
    <xf numFmtId="0" fontId="25" fillId="0" borderId="64" xfId="0" applyFont="1" applyFill="1" applyBorder="1" applyAlignment="1">
      <alignment horizontal="center" vertical="center"/>
    </xf>
    <xf numFmtId="0" fontId="25" fillId="0" borderId="65" xfId="0" applyFont="1" applyFill="1" applyBorder="1" applyAlignment="1">
      <alignment horizontal="center" vertical="center"/>
    </xf>
    <xf numFmtId="0" fontId="6" fillId="9" borderId="68" xfId="0" applyFont="1" applyFill="1" applyBorder="1" applyAlignment="1">
      <alignment horizontal="center" vertical="center" wrapText="1"/>
    </xf>
    <xf numFmtId="0" fontId="6" fillId="9" borderId="68" xfId="0" applyFont="1" applyFill="1" applyBorder="1" applyAlignment="1">
      <alignment horizontal="center" vertical="center"/>
    </xf>
    <xf numFmtId="0" fontId="6" fillId="9" borderId="124" xfId="0" applyFont="1" applyFill="1" applyBorder="1" applyAlignment="1">
      <alignment horizontal="center" vertical="center" wrapText="1"/>
    </xf>
    <xf numFmtId="0" fontId="6" fillId="9" borderId="69" xfId="0" applyFont="1" applyFill="1" applyBorder="1" applyAlignment="1">
      <alignment horizontal="center" vertical="center"/>
    </xf>
    <xf numFmtId="49" fontId="25" fillId="5" borderId="63" xfId="0" applyNumberFormat="1" applyFont="1" applyFill="1" applyBorder="1" applyAlignment="1">
      <alignment horizontal="center" vertical="center"/>
    </xf>
    <xf numFmtId="49" fontId="25" fillId="5" borderId="41" xfId="0" applyNumberFormat="1" applyFont="1" applyFill="1" applyBorder="1" applyAlignment="1">
      <alignment horizontal="center" vertical="center"/>
    </xf>
    <xf numFmtId="49" fontId="25" fillId="0" borderId="79" xfId="0" applyNumberFormat="1" applyFont="1" applyFill="1" applyBorder="1" applyAlignment="1">
      <alignment horizontal="center" vertical="center"/>
    </xf>
    <xf numFmtId="49" fontId="25" fillId="0" borderId="65" xfId="0" applyNumberFormat="1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center" vertical="center"/>
    </xf>
    <xf numFmtId="0" fontId="26" fillId="5" borderId="63" xfId="0" applyFont="1" applyFill="1" applyBorder="1" applyAlignment="1">
      <alignment horizontal="center" vertical="center"/>
    </xf>
    <xf numFmtId="0" fontId="26" fillId="5" borderId="41" xfId="0" applyFont="1" applyFill="1" applyBorder="1" applyAlignment="1">
      <alignment horizontal="center" vertical="center"/>
    </xf>
    <xf numFmtId="0" fontId="26" fillId="0" borderId="79" xfId="0" applyFont="1" applyFill="1" applyBorder="1" applyAlignment="1">
      <alignment horizontal="center" vertical="center"/>
    </xf>
    <xf numFmtId="0" fontId="26" fillId="0" borderId="65" xfId="0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center" vertical="center"/>
    </xf>
    <xf numFmtId="0" fontId="27" fillId="5" borderId="7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center" vertical="center"/>
    </xf>
    <xf numFmtId="0" fontId="27" fillId="5" borderId="11" xfId="0" applyFont="1" applyFill="1" applyBorder="1" applyAlignment="1">
      <alignment horizontal="center" vertical="center"/>
    </xf>
    <xf numFmtId="0" fontId="27" fillId="5" borderId="10" xfId="0" applyFont="1" applyFill="1" applyBorder="1" applyAlignment="1">
      <alignment horizontal="center" vertical="center"/>
    </xf>
    <xf numFmtId="0" fontId="27" fillId="5" borderId="12" xfId="0" applyFont="1" applyFill="1" applyBorder="1" applyAlignment="1">
      <alignment horizontal="center" vertical="center"/>
    </xf>
    <xf numFmtId="0" fontId="27" fillId="5" borderId="13" xfId="0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center" vertical="center" wrapText="1"/>
    </xf>
    <xf numFmtId="0" fontId="27" fillId="5" borderId="7" xfId="0" applyFont="1" applyFill="1" applyBorder="1" applyAlignment="1">
      <alignment horizontal="center" vertical="center" wrapText="1"/>
    </xf>
    <xf numFmtId="0" fontId="27" fillId="5" borderId="8" xfId="0" applyFont="1" applyFill="1" applyBorder="1" applyAlignment="1">
      <alignment horizontal="center" vertical="center" wrapText="1"/>
    </xf>
    <xf numFmtId="0" fontId="27" fillId="5" borderId="9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>
      <alignment horizontal="center" vertical="center" wrapText="1"/>
    </xf>
    <xf numFmtId="0" fontId="27" fillId="5" borderId="11" xfId="0" applyFont="1" applyFill="1" applyBorder="1" applyAlignment="1">
      <alignment horizontal="center" vertical="center" wrapText="1"/>
    </xf>
    <xf numFmtId="0" fontId="27" fillId="5" borderId="10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7" fillId="5" borderId="13" xfId="0" applyFont="1" applyFill="1" applyBorder="1" applyAlignment="1">
      <alignment horizontal="center" vertical="center" wrapText="1"/>
    </xf>
    <xf numFmtId="0" fontId="19" fillId="14" borderId="9" xfId="0" applyFont="1" applyFill="1" applyBorder="1" applyAlignment="1">
      <alignment horizontal="center"/>
    </xf>
    <xf numFmtId="0" fontId="19" fillId="14" borderId="0" xfId="0" applyFont="1" applyFill="1" applyBorder="1" applyAlignment="1">
      <alignment horizontal="center"/>
    </xf>
    <xf numFmtId="0" fontId="17" fillId="14" borderId="9" xfId="0" applyFont="1" applyFill="1" applyBorder="1" applyAlignment="1">
      <alignment horizontal="center"/>
    </xf>
    <xf numFmtId="0" fontId="17" fillId="14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1" fillId="2" borderId="82" xfId="0" applyFont="1" applyFill="1" applyBorder="1" applyAlignment="1">
      <alignment horizontal="center" wrapText="1"/>
    </xf>
    <xf numFmtId="0" fontId="1" fillId="2" borderId="116" xfId="0" applyFont="1" applyFill="1" applyBorder="1" applyAlignment="1">
      <alignment horizontal="center" wrapText="1"/>
    </xf>
    <xf numFmtId="165" fontId="28" fillId="18" borderId="25" xfId="0" applyNumberFormat="1" applyFont="1" applyFill="1" applyBorder="1" applyAlignment="1">
      <alignment horizontal="center" vertical="center"/>
    </xf>
    <xf numFmtId="165" fontId="28" fillId="18" borderId="27" xfId="0" applyNumberFormat="1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165" fontId="28" fillId="18" borderId="118" xfId="0" applyNumberFormat="1" applyFont="1" applyFill="1" applyBorder="1" applyAlignment="1">
      <alignment horizontal="center" vertical="center"/>
    </xf>
    <xf numFmtId="165" fontId="28" fillId="18" borderId="119" xfId="0" applyNumberFormat="1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center" vertical="center"/>
    </xf>
    <xf numFmtId="0" fontId="8" fillId="20" borderId="9" xfId="0" applyFont="1" applyFill="1" applyBorder="1" applyAlignment="1">
      <alignment horizontal="center"/>
    </xf>
    <xf numFmtId="0" fontId="8" fillId="20" borderId="15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165" fontId="28" fillId="0" borderId="3" xfId="0" applyNumberFormat="1" applyFont="1" applyBorder="1" applyAlignment="1">
      <alignment horizontal="center" vertical="center"/>
    </xf>
    <xf numFmtId="165" fontId="28" fillId="0" borderId="60" xfId="0" applyNumberFormat="1" applyFont="1" applyBorder="1" applyAlignment="1">
      <alignment horizontal="center" vertical="center"/>
    </xf>
    <xf numFmtId="0" fontId="8" fillId="25" borderId="6" xfId="0" applyFont="1" applyFill="1" applyBorder="1" applyAlignment="1">
      <alignment horizontal="center"/>
    </xf>
    <xf numFmtId="0" fontId="8" fillId="25" borderId="117" xfId="0" applyFont="1" applyFill="1" applyBorder="1" applyAlignment="1">
      <alignment horizontal="center"/>
    </xf>
    <xf numFmtId="0" fontId="8" fillId="21" borderId="9" xfId="0" applyFont="1" applyFill="1" applyBorder="1" applyAlignment="1">
      <alignment horizontal="center"/>
    </xf>
    <xf numFmtId="0" fontId="8" fillId="21" borderId="0" xfId="0" applyFont="1" applyFill="1" applyBorder="1" applyAlignment="1">
      <alignment horizontal="center"/>
    </xf>
    <xf numFmtId="165" fontId="28" fillId="0" borderId="31" xfId="0" applyNumberFormat="1" applyFont="1" applyBorder="1" applyAlignment="1">
      <alignment horizontal="center" vertical="center"/>
    </xf>
    <xf numFmtId="165" fontId="28" fillId="0" borderId="33" xfId="0" applyNumberFormat="1" applyFont="1" applyBorder="1" applyAlignment="1">
      <alignment horizontal="center" vertical="center"/>
    </xf>
    <xf numFmtId="165" fontId="28" fillId="0" borderId="123" xfId="0" applyNumberFormat="1" applyFont="1" applyBorder="1" applyAlignment="1">
      <alignment horizontal="center" vertical="center"/>
    </xf>
    <xf numFmtId="165" fontId="18" fillId="14" borderId="82" xfId="0" applyNumberFormat="1" applyFont="1" applyFill="1" applyBorder="1" applyAlignment="1">
      <alignment horizontal="center"/>
    </xf>
    <xf numFmtId="0" fontId="18" fillId="14" borderId="116" xfId="0" applyFont="1" applyFill="1" applyBorder="1" applyAlignment="1">
      <alignment horizontal="center"/>
    </xf>
    <xf numFmtId="0" fontId="18" fillId="14" borderId="121" xfId="0" applyFont="1" applyFill="1" applyBorder="1" applyAlignment="1">
      <alignment horizontal="center"/>
    </xf>
    <xf numFmtId="0" fontId="18" fillId="14" borderId="122" xfId="0" applyFont="1" applyFill="1" applyBorder="1" applyAlignment="1">
      <alignment horizontal="center"/>
    </xf>
    <xf numFmtId="0" fontId="18" fillId="14" borderId="34" xfId="0" applyFont="1" applyFill="1" applyBorder="1" applyAlignment="1">
      <alignment horizontal="center"/>
    </xf>
    <xf numFmtId="0" fontId="12" fillId="15" borderId="19" xfId="0" applyFont="1" applyFill="1" applyBorder="1" applyAlignment="1">
      <alignment horizontal="center" vertical="center" wrapText="1"/>
    </xf>
    <xf numFmtId="0" fontId="12" fillId="15" borderId="127" xfId="0" applyFont="1" applyFill="1" applyBorder="1" applyAlignment="1">
      <alignment horizontal="center" vertical="center" wrapText="1"/>
    </xf>
    <xf numFmtId="0" fontId="12" fillId="15" borderId="29" xfId="0" applyFont="1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78" xfId="0" applyFill="1" applyBorder="1" applyAlignment="1">
      <alignment horizontal="center" vertical="center"/>
    </xf>
    <xf numFmtId="0" fontId="0" fillId="24" borderId="14" xfId="0" applyFill="1" applyBorder="1" applyAlignment="1">
      <alignment horizontal="center" vertical="center"/>
    </xf>
    <xf numFmtId="0" fontId="0" fillId="24" borderId="15" xfId="0" applyFill="1" applyBorder="1" applyAlignment="1">
      <alignment horizontal="center" vertical="center"/>
    </xf>
    <xf numFmtId="0" fontId="0" fillId="24" borderId="78" xfId="0" applyFill="1" applyBorder="1" applyAlignment="1">
      <alignment horizontal="center" vertical="center"/>
    </xf>
    <xf numFmtId="0" fontId="0" fillId="20" borderId="14" xfId="0" applyFill="1" applyBorder="1" applyAlignment="1">
      <alignment horizontal="center" vertical="center"/>
    </xf>
    <xf numFmtId="0" fontId="0" fillId="20" borderId="15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12" fillId="15" borderId="19" xfId="0" applyFont="1" applyFill="1" applyBorder="1" applyAlignment="1">
      <alignment horizontal="center" vertical="center"/>
    </xf>
    <xf numFmtId="0" fontId="12" fillId="15" borderId="127" xfId="0" applyFont="1" applyFill="1" applyBorder="1" applyAlignment="1">
      <alignment horizontal="center" vertical="center"/>
    </xf>
    <xf numFmtId="0" fontId="12" fillId="15" borderId="29" xfId="0" applyFont="1" applyFill="1" applyBorder="1" applyAlignment="1">
      <alignment horizontal="center" vertical="center"/>
    </xf>
  </cellXfs>
  <cellStyles count="1"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ill>
        <patternFill patternType="solid">
          <fgColor rgb="FF4F81BD"/>
          <bgColor rgb="FF000000"/>
        </patternFill>
      </fill>
    </dxf>
  </dxfs>
  <tableStyles count="0" defaultTableStyle="TableStyleMedium2" defaultPivotStyle="PivotStyleLight16"/>
  <colors>
    <mruColors>
      <color rgb="FF49ED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[Hilton Head Scorecard.xlsx]Pvt_CupPts!PivotTable1</c:name>
    <c:fmtId val="19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Cup Points Race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0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0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0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0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0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0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0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0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0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0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0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0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Pvt_CupPts!$B$3:$B$4</c:f>
              <c:strCache>
                <c:ptCount val="1"/>
                <c:pt idx="0">
                  <c:v>Billy Newsome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Pvt_CupPts!$A$5:$A$10</c:f>
              <c:strCache>
                <c:ptCount val="5"/>
                <c:pt idx="0">
                  <c:v>EN</c:v>
                </c:pt>
                <c:pt idx="1">
                  <c:v>MT</c:v>
                </c:pt>
                <c:pt idx="2">
                  <c:v>#N/A</c:v>
                </c:pt>
                <c:pt idx="3">
                  <c:v>DB</c:v>
                </c:pt>
                <c:pt idx="4">
                  <c:v>TL</c:v>
                </c:pt>
              </c:strCache>
            </c:strRef>
          </c:cat>
          <c:val>
            <c:numRef>
              <c:f>Pvt_CupPts!$B$5:$B$10</c:f>
              <c:numCache>
                <c:formatCode>General</c:formatCode>
                <c:ptCount val="5"/>
                <c:pt idx="0">
                  <c:v>#N/A</c:v>
                </c:pt>
              </c:numCache>
            </c:numRef>
          </c:val>
        </c:ser>
        <c:ser>
          <c:idx val="1"/>
          <c:order val="1"/>
          <c:tx>
            <c:strRef>
              <c:f>Pvt_CupPts!$C$3:$C$4</c:f>
              <c:strCache>
                <c:ptCount val="1"/>
                <c:pt idx="0">
                  <c:v>Bryan Gist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Pvt_CupPts!$A$5:$A$10</c:f>
              <c:strCache>
                <c:ptCount val="5"/>
                <c:pt idx="0">
                  <c:v>EN</c:v>
                </c:pt>
                <c:pt idx="1">
                  <c:v>MT</c:v>
                </c:pt>
                <c:pt idx="2">
                  <c:v>#N/A</c:v>
                </c:pt>
                <c:pt idx="3">
                  <c:v>DB</c:v>
                </c:pt>
                <c:pt idx="4">
                  <c:v>TL</c:v>
                </c:pt>
              </c:strCache>
            </c:strRef>
          </c:cat>
          <c:val>
            <c:numRef>
              <c:f>Pvt_CupPts!$C$5:$C$10</c:f>
              <c:numCache>
                <c:formatCode>General</c:formatCode>
                <c:ptCount val="5"/>
                <c:pt idx="1">
                  <c:v>#N/A</c:v>
                </c:pt>
              </c:numCache>
            </c:numRef>
          </c:val>
        </c:ser>
        <c:ser>
          <c:idx val="2"/>
          <c:order val="2"/>
          <c:tx>
            <c:strRef>
              <c:f>Pvt_CupPts!$D$3:$D$4</c:f>
              <c:strCache>
                <c:ptCount val="1"/>
                <c:pt idx="0">
                  <c:v>Chris Webb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Pvt_CupPts!$A$5:$A$10</c:f>
              <c:strCache>
                <c:ptCount val="5"/>
                <c:pt idx="0">
                  <c:v>EN</c:v>
                </c:pt>
                <c:pt idx="1">
                  <c:v>MT</c:v>
                </c:pt>
                <c:pt idx="2">
                  <c:v>#N/A</c:v>
                </c:pt>
                <c:pt idx="3">
                  <c:v>DB</c:v>
                </c:pt>
                <c:pt idx="4">
                  <c:v>TL</c:v>
                </c:pt>
              </c:strCache>
            </c:strRef>
          </c:cat>
          <c:val>
            <c:numRef>
              <c:f>Pvt_CupPts!$D$5:$D$10</c:f>
              <c:numCache>
                <c:formatCode>General</c:formatCode>
                <c:ptCount val="5"/>
                <c:pt idx="2">
                  <c:v>#N/A</c:v>
                </c:pt>
              </c:numCache>
            </c:numRef>
          </c:val>
        </c:ser>
        <c:ser>
          <c:idx val="3"/>
          <c:order val="3"/>
          <c:tx>
            <c:strRef>
              <c:f>Pvt_CupPts!$E$3:$E$4</c:f>
              <c:strCache>
                <c:ptCount val="1"/>
                <c:pt idx="0">
                  <c:v>Danny Birdsall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Pvt_CupPts!$A$5:$A$10</c:f>
              <c:strCache>
                <c:ptCount val="5"/>
                <c:pt idx="0">
                  <c:v>EN</c:v>
                </c:pt>
                <c:pt idx="1">
                  <c:v>MT</c:v>
                </c:pt>
                <c:pt idx="2">
                  <c:v>#N/A</c:v>
                </c:pt>
                <c:pt idx="3">
                  <c:v>DB</c:v>
                </c:pt>
                <c:pt idx="4">
                  <c:v>TL</c:v>
                </c:pt>
              </c:strCache>
            </c:strRef>
          </c:cat>
          <c:val>
            <c:numRef>
              <c:f>Pvt_CupPts!$E$5:$E$10</c:f>
              <c:numCache>
                <c:formatCode>General</c:formatCode>
                <c:ptCount val="5"/>
                <c:pt idx="3">
                  <c:v>#N/A</c:v>
                </c:pt>
              </c:numCache>
            </c:numRef>
          </c:val>
        </c:ser>
        <c:ser>
          <c:idx val="4"/>
          <c:order val="4"/>
          <c:tx>
            <c:strRef>
              <c:f>Pvt_CupPts!$F$3:$F$4</c:f>
              <c:strCache>
                <c:ptCount val="1"/>
                <c:pt idx="0">
                  <c:v>Eric Newsome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Pvt_CupPts!$A$5:$A$10</c:f>
              <c:strCache>
                <c:ptCount val="5"/>
                <c:pt idx="0">
                  <c:v>EN</c:v>
                </c:pt>
                <c:pt idx="1">
                  <c:v>MT</c:v>
                </c:pt>
                <c:pt idx="2">
                  <c:v>#N/A</c:v>
                </c:pt>
                <c:pt idx="3">
                  <c:v>DB</c:v>
                </c:pt>
                <c:pt idx="4">
                  <c:v>TL</c:v>
                </c:pt>
              </c:strCache>
            </c:strRef>
          </c:cat>
          <c:val>
            <c:numRef>
              <c:f>Pvt_CupPts!$F$5:$F$10</c:f>
              <c:numCache>
                <c:formatCode>General</c:formatCode>
                <c:ptCount val="5"/>
                <c:pt idx="0">
                  <c:v>#N/A</c:v>
                </c:pt>
              </c:numCache>
            </c:numRef>
          </c:val>
        </c:ser>
        <c:ser>
          <c:idx val="5"/>
          <c:order val="5"/>
          <c:tx>
            <c:strRef>
              <c:f>Pvt_CupPts!$G$3:$G$4</c:f>
              <c:strCache>
                <c:ptCount val="1"/>
                <c:pt idx="0">
                  <c:v>Ike Birdsall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Pvt_CupPts!$A$5:$A$10</c:f>
              <c:strCache>
                <c:ptCount val="5"/>
                <c:pt idx="0">
                  <c:v>EN</c:v>
                </c:pt>
                <c:pt idx="1">
                  <c:v>MT</c:v>
                </c:pt>
                <c:pt idx="2">
                  <c:v>#N/A</c:v>
                </c:pt>
                <c:pt idx="3">
                  <c:v>DB</c:v>
                </c:pt>
                <c:pt idx="4">
                  <c:v>TL</c:v>
                </c:pt>
              </c:strCache>
            </c:strRef>
          </c:cat>
          <c:val>
            <c:numRef>
              <c:f>Pvt_CupPts!$G$5:$G$10</c:f>
              <c:numCache>
                <c:formatCode>General</c:formatCode>
                <c:ptCount val="5"/>
                <c:pt idx="2">
                  <c:v>#N/A</c:v>
                </c:pt>
              </c:numCache>
            </c:numRef>
          </c:val>
        </c:ser>
        <c:ser>
          <c:idx val="6"/>
          <c:order val="6"/>
          <c:tx>
            <c:strRef>
              <c:f>Pvt_CupPts!$H$3:$H$4</c:f>
              <c:strCache>
                <c:ptCount val="1"/>
                <c:pt idx="0">
                  <c:v>James Wharton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Pvt_CupPts!$A$5:$A$10</c:f>
              <c:strCache>
                <c:ptCount val="5"/>
                <c:pt idx="0">
                  <c:v>EN</c:v>
                </c:pt>
                <c:pt idx="1">
                  <c:v>MT</c:v>
                </c:pt>
                <c:pt idx="2">
                  <c:v>#N/A</c:v>
                </c:pt>
                <c:pt idx="3">
                  <c:v>DB</c:v>
                </c:pt>
                <c:pt idx="4">
                  <c:v>TL</c:v>
                </c:pt>
              </c:strCache>
            </c:strRef>
          </c:cat>
          <c:val>
            <c:numRef>
              <c:f>Pvt_CupPts!$H$5:$H$10</c:f>
              <c:numCache>
                <c:formatCode>General</c:formatCode>
                <c:ptCount val="5"/>
                <c:pt idx="3">
                  <c:v>#N/A</c:v>
                </c:pt>
              </c:numCache>
            </c:numRef>
          </c:val>
        </c:ser>
        <c:ser>
          <c:idx val="7"/>
          <c:order val="7"/>
          <c:tx>
            <c:strRef>
              <c:f>Pvt_CupPts!$I$3:$I$4</c:f>
              <c:strCache>
                <c:ptCount val="1"/>
                <c:pt idx="0">
                  <c:v>Jason Powers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hade val="51000"/>
                    <a:satMod val="130000"/>
                  </a:schemeClr>
                </a:gs>
                <a:gs pos="80000">
                  <a:schemeClr val="accent2">
                    <a:lumMod val="60000"/>
                    <a:shade val="93000"/>
                    <a:satMod val="130000"/>
                  </a:schemeClr>
                </a:gs>
                <a:gs pos="100000">
                  <a:schemeClr val="accent2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Pvt_CupPts!$A$5:$A$10</c:f>
              <c:strCache>
                <c:ptCount val="5"/>
                <c:pt idx="0">
                  <c:v>EN</c:v>
                </c:pt>
                <c:pt idx="1">
                  <c:v>MT</c:v>
                </c:pt>
                <c:pt idx="2">
                  <c:v>#N/A</c:v>
                </c:pt>
                <c:pt idx="3">
                  <c:v>DB</c:v>
                </c:pt>
                <c:pt idx="4">
                  <c:v>TL</c:v>
                </c:pt>
              </c:strCache>
            </c:strRef>
          </c:cat>
          <c:val>
            <c:numRef>
              <c:f>Pvt_CupPts!$I$5:$I$10</c:f>
              <c:numCache>
                <c:formatCode>General</c:formatCode>
                <c:ptCount val="5"/>
                <c:pt idx="4">
                  <c:v>#N/A</c:v>
                </c:pt>
              </c:numCache>
            </c:numRef>
          </c:val>
        </c:ser>
        <c:ser>
          <c:idx val="8"/>
          <c:order val="8"/>
          <c:tx>
            <c:strRef>
              <c:f>Pvt_CupPts!$J$3:$J$4</c:f>
              <c:strCache>
                <c:ptCount val="1"/>
                <c:pt idx="0">
                  <c:v>Matt Trumbo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Pvt_CupPts!$A$5:$A$10</c:f>
              <c:strCache>
                <c:ptCount val="5"/>
                <c:pt idx="0">
                  <c:v>EN</c:v>
                </c:pt>
                <c:pt idx="1">
                  <c:v>MT</c:v>
                </c:pt>
                <c:pt idx="2">
                  <c:v>#N/A</c:v>
                </c:pt>
                <c:pt idx="3">
                  <c:v>DB</c:v>
                </c:pt>
                <c:pt idx="4">
                  <c:v>TL</c:v>
                </c:pt>
              </c:strCache>
            </c:strRef>
          </c:cat>
          <c:val>
            <c:numRef>
              <c:f>Pvt_CupPts!$J$5:$J$10</c:f>
              <c:numCache>
                <c:formatCode>General</c:formatCode>
                <c:ptCount val="5"/>
                <c:pt idx="1">
                  <c:v>#N/A</c:v>
                </c:pt>
              </c:numCache>
            </c:numRef>
          </c:val>
        </c:ser>
        <c:ser>
          <c:idx val="9"/>
          <c:order val="9"/>
          <c:tx>
            <c:strRef>
              <c:f>Pvt_CupPts!$K$3:$K$4</c:f>
              <c:strCache>
                <c:ptCount val="1"/>
                <c:pt idx="0">
                  <c:v>Mike Hibbs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hade val="51000"/>
                    <a:satMod val="130000"/>
                  </a:schemeClr>
                </a:gs>
                <a:gs pos="80000">
                  <a:schemeClr val="accent4">
                    <a:lumMod val="60000"/>
                    <a:shade val="93000"/>
                    <a:satMod val="130000"/>
                  </a:schemeClr>
                </a:gs>
                <a:gs pos="100000">
                  <a:schemeClr val="accent4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Pvt_CupPts!$A$5:$A$10</c:f>
              <c:strCache>
                <c:ptCount val="5"/>
                <c:pt idx="0">
                  <c:v>EN</c:v>
                </c:pt>
                <c:pt idx="1">
                  <c:v>MT</c:v>
                </c:pt>
                <c:pt idx="2">
                  <c:v>#N/A</c:v>
                </c:pt>
                <c:pt idx="3">
                  <c:v>DB</c:v>
                </c:pt>
                <c:pt idx="4">
                  <c:v>TL</c:v>
                </c:pt>
              </c:strCache>
            </c:strRef>
          </c:cat>
          <c:val>
            <c:numRef>
              <c:f>Pvt_CupPts!$K$5:$K$10</c:f>
              <c:numCache>
                <c:formatCode>General</c:formatCode>
                <c:ptCount val="5"/>
                <c:pt idx="1">
                  <c:v>#N/A</c:v>
                </c:pt>
              </c:numCache>
            </c:numRef>
          </c:val>
        </c:ser>
        <c:ser>
          <c:idx val="10"/>
          <c:order val="10"/>
          <c:tx>
            <c:strRef>
              <c:f>Pvt_CupPts!$L$3:$L$4</c:f>
              <c:strCache>
                <c:ptCount val="1"/>
                <c:pt idx="0">
                  <c:v>Rob Craig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hade val="51000"/>
                    <a:satMod val="130000"/>
                  </a:schemeClr>
                </a:gs>
                <a:gs pos="80000">
                  <a:schemeClr val="accent5">
                    <a:lumMod val="60000"/>
                    <a:shade val="93000"/>
                    <a:satMod val="130000"/>
                  </a:schemeClr>
                </a:gs>
                <a:gs pos="100000">
                  <a:schemeClr val="accent5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Pvt_CupPts!$A$5:$A$10</c:f>
              <c:strCache>
                <c:ptCount val="5"/>
                <c:pt idx="0">
                  <c:v>EN</c:v>
                </c:pt>
                <c:pt idx="1">
                  <c:v>MT</c:v>
                </c:pt>
                <c:pt idx="2">
                  <c:v>#N/A</c:v>
                </c:pt>
                <c:pt idx="3">
                  <c:v>DB</c:v>
                </c:pt>
                <c:pt idx="4">
                  <c:v>TL</c:v>
                </c:pt>
              </c:strCache>
            </c:strRef>
          </c:cat>
          <c:val>
            <c:numRef>
              <c:f>Pvt_CupPts!$L$5:$L$10</c:f>
              <c:numCache>
                <c:formatCode>General</c:formatCode>
                <c:ptCount val="5"/>
                <c:pt idx="1">
                  <c:v>#N/A</c:v>
                </c:pt>
              </c:numCache>
            </c:numRef>
          </c:val>
        </c:ser>
        <c:ser>
          <c:idx val="11"/>
          <c:order val="11"/>
          <c:tx>
            <c:strRef>
              <c:f>Pvt_CupPts!$M$3:$M$4</c:f>
              <c:strCache>
                <c:ptCount val="1"/>
                <c:pt idx="0">
                  <c:v>Trey Liebenrood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hade val="51000"/>
                    <a:satMod val="130000"/>
                  </a:schemeClr>
                </a:gs>
                <a:gs pos="80000">
                  <a:schemeClr val="accent6">
                    <a:lumMod val="60000"/>
                    <a:shade val="93000"/>
                    <a:satMod val="130000"/>
                  </a:schemeClr>
                </a:gs>
                <a:gs pos="100000">
                  <a:schemeClr val="accent6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Pvt_CupPts!$A$5:$A$10</c:f>
              <c:strCache>
                <c:ptCount val="5"/>
                <c:pt idx="0">
                  <c:v>EN</c:v>
                </c:pt>
                <c:pt idx="1">
                  <c:v>MT</c:v>
                </c:pt>
                <c:pt idx="2">
                  <c:v>#N/A</c:v>
                </c:pt>
                <c:pt idx="3">
                  <c:v>DB</c:v>
                </c:pt>
                <c:pt idx="4">
                  <c:v>TL</c:v>
                </c:pt>
              </c:strCache>
            </c:strRef>
          </c:cat>
          <c:val>
            <c:numRef>
              <c:f>Pvt_CupPts!$M$5:$M$10</c:f>
              <c:numCache>
                <c:formatCode>General</c:formatCode>
                <c:ptCount val="5"/>
                <c:pt idx="4">
                  <c:v>#N/A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63197672"/>
        <c:axId val="363201984"/>
      </c:barChart>
      <c:catAx>
        <c:axId val="363197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201984"/>
        <c:crosses val="autoZero"/>
        <c:auto val="1"/>
        <c:lblAlgn val="ctr"/>
        <c:lblOffset val="100"/>
        <c:noMultiLvlLbl val="0"/>
      </c:catAx>
      <c:valAx>
        <c:axId val="36320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197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[Hilton Head Scorecard.xlsx]Pvt_ETeam!PivotTable2</c:name>
    <c:fmtId val="39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Newsome Team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Pvt_ETeam!$B$4</c:f>
              <c:strCache>
                <c:ptCount val="1"/>
                <c:pt idx="0">
                  <c:v>AveGs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Pvt_ETeam!$A$5</c:f>
              <c:strCache>
                <c:ptCount val="1"/>
                <c:pt idx="0">
                  <c:v>Grand Total</c:v>
                </c:pt>
              </c:strCache>
            </c:strRef>
          </c:cat>
          <c:val>
            <c:numRef>
              <c:f>Pvt_ETeam!$B$5</c:f>
              <c:numCache>
                <c:formatCode>0.0</c:formatCode>
                <c:ptCount val="1"/>
              </c:numCache>
            </c:numRef>
          </c:val>
        </c:ser>
        <c:ser>
          <c:idx val="1"/>
          <c:order val="1"/>
          <c:tx>
            <c:strRef>
              <c:f>Pvt_ETeam!$C$4</c:f>
              <c:strCache>
                <c:ptCount val="1"/>
                <c:pt idx="0">
                  <c:v>TotGs:Par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Pvt_ETeam!$A$5</c:f>
              <c:strCache>
                <c:ptCount val="1"/>
                <c:pt idx="0">
                  <c:v>Grand Total</c:v>
                </c:pt>
              </c:strCache>
            </c:strRef>
          </c:cat>
          <c:val>
            <c:numRef>
              <c:f>Pvt_ETeam!$C$5</c:f>
              <c:numCache>
                <c:formatCode>General</c:formatCode>
                <c:ptCount val="1"/>
              </c:numCache>
            </c:numRef>
          </c:val>
        </c:ser>
        <c:ser>
          <c:idx val="2"/>
          <c:order val="2"/>
          <c:tx>
            <c:strRef>
              <c:f>Pvt_ETeam!$D$4</c:f>
              <c:strCache>
                <c:ptCount val="1"/>
                <c:pt idx="0">
                  <c:v>AveNt</c:v>
                </c:pt>
              </c:strCache>
            </c:strRef>
          </c:tx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Pvt_ETeam!$A$5</c:f>
              <c:strCache>
                <c:ptCount val="1"/>
                <c:pt idx="0">
                  <c:v>Grand Total</c:v>
                </c:pt>
              </c:strCache>
            </c:strRef>
          </c:cat>
          <c:val>
            <c:numRef>
              <c:f>Pvt_ETeam!$D$5</c:f>
              <c:numCache>
                <c:formatCode>0.0</c:formatCode>
                <c:ptCount val="1"/>
              </c:numCache>
            </c:numRef>
          </c:val>
        </c:ser>
        <c:ser>
          <c:idx val="3"/>
          <c:order val="3"/>
          <c:tx>
            <c:strRef>
              <c:f>Pvt_ETeam!$E$4</c:f>
              <c:strCache>
                <c:ptCount val="1"/>
                <c:pt idx="0">
                  <c:v>TotNt:Par</c:v>
                </c:pt>
              </c:strCache>
            </c:strRef>
          </c:tx>
          <c:spPr>
            <a:noFill/>
            <a:ln w="9525" cap="flat" cmpd="sng" algn="ctr">
              <a:solidFill>
                <a:schemeClr val="accent4"/>
              </a:solidFill>
              <a:miter lim="800000"/>
            </a:ln>
            <a:effectLst>
              <a:glow rad="63500">
                <a:schemeClr val="accent4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Pvt_ETeam!$A$5</c:f>
              <c:strCache>
                <c:ptCount val="1"/>
                <c:pt idx="0">
                  <c:v>Grand Total</c:v>
                </c:pt>
              </c:strCache>
            </c:strRef>
          </c:cat>
          <c:val>
            <c:numRef>
              <c:f>Pvt_ETeam!$E$5</c:f>
              <c:numCache>
                <c:formatCode>General</c:formatCode>
                <c:ptCount val="1"/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-50"/>
        <c:axId val="363198848"/>
        <c:axId val="363200416"/>
      </c:barChart>
      <c:catAx>
        <c:axId val="36319884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200416"/>
        <c:crosses val="autoZero"/>
        <c:auto val="1"/>
        <c:lblAlgn val="ctr"/>
        <c:lblOffset val="100"/>
        <c:noMultiLvlLbl val="0"/>
      </c:catAx>
      <c:valAx>
        <c:axId val="36320041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19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[Hilton Head Scorecard.xlsx]Pvt_MTeam!PivotTable2</c:name>
    <c:fmtId val="37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Matt's Team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Pvt_MTeam!$B$4</c:f>
              <c:strCache>
                <c:ptCount val="1"/>
                <c:pt idx="0">
                  <c:v>AveGs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Pvt_MTeam!$A$5</c:f>
              <c:strCache>
                <c:ptCount val="1"/>
                <c:pt idx="0">
                  <c:v>Grand Total</c:v>
                </c:pt>
              </c:strCache>
            </c:strRef>
          </c:cat>
          <c:val>
            <c:numRef>
              <c:f>Pvt_MTeam!$B$5</c:f>
              <c:numCache>
                <c:formatCode>0.0</c:formatCode>
                <c:ptCount val="1"/>
              </c:numCache>
            </c:numRef>
          </c:val>
        </c:ser>
        <c:ser>
          <c:idx val="1"/>
          <c:order val="1"/>
          <c:tx>
            <c:strRef>
              <c:f>Pvt_MTeam!$C$4</c:f>
              <c:strCache>
                <c:ptCount val="1"/>
                <c:pt idx="0">
                  <c:v>TotGs:Par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Pvt_MTeam!$A$5</c:f>
              <c:strCache>
                <c:ptCount val="1"/>
                <c:pt idx="0">
                  <c:v>Grand Total</c:v>
                </c:pt>
              </c:strCache>
            </c:strRef>
          </c:cat>
          <c:val>
            <c:numRef>
              <c:f>Pvt_MTeam!$C$5</c:f>
              <c:numCache>
                <c:formatCode>General</c:formatCode>
                <c:ptCount val="1"/>
              </c:numCache>
            </c:numRef>
          </c:val>
        </c:ser>
        <c:ser>
          <c:idx val="2"/>
          <c:order val="2"/>
          <c:tx>
            <c:strRef>
              <c:f>Pvt_MTeam!$D$4</c:f>
              <c:strCache>
                <c:ptCount val="1"/>
                <c:pt idx="0">
                  <c:v>AveNt</c:v>
                </c:pt>
              </c:strCache>
            </c:strRef>
          </c:tx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Pvt_MTeam!$A$5</c:f>
              <c:strCache>
                <c:ptCount val="1"/>
                <c:pt idx="0">
                  <c:v>Grand Total</c:v>
                </c:pt>
              </c:strCache>
            </c:strRef>
          </c:cat>
          <c:val>
            <c:numRef>
              <c:f>Pvt_MTeam!$D$5</c:f>
              <c:numCache>
                <c:formatCode>0.0</c:formatCode>
                <c:ptCount val="1"/>
              </c:numCache>
            </c:numRef>
          </c:val>
        </c:ser>
        <c:ser>
          <c:idx val="3"/>
          <c:order val="3"/>
          <c:tx>
            <c:strRef>
              <c:f>Pvt_MTeam!$E$4</c:f>
              <c:strCache>
                <c:ptCount val="1"/>
                <c:pt idx="0">
                  <c:v>TotNt:Par</c:v>
                </c:pt>
              </c:strCache>
            </c:strRef>
          </c:tx>
          <c:spPr>
            <a:noFill/>
            <a:ln w="9525" cap="flat" cmpd="sng" algn="ctr">
              <a:solidFill>
                <a:schemeClr val="accent4"/>
              </a:solidFill>
              <a:miter lim="800000"/>
            </a:ln>
            <a:effectLst>
              <a:glow rad="63500">
                <a:schemeClr val="accent4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Pvt_MTeam!$A$5</c:f>
              <c:strCache>
                <c:ptCount val="1"/>
                <c:pt idx="0">
                  <c:v>Grand Total</c:v>
                </c:pt>
              </c:strCache>
            </c:strRef>
          </c:cat>
          <c:val>
            <c:numRef>
              <c:f>Pvt_MTeam!$E$5</c:f>
              <c:numCache>
                <c:formatCode>General</c:formatCode>
                <c:ptCount val="1"/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-50"/>
        <c:axId val="363201200"/>
        <c:axId val="359287944"/>
      </c:barChart>
      <c:catAx>
        <c:axId val="36320120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287944"/>
        <c:crosses val="autoZero"/>
        <c:auto val="1"/>
        <c:lblAlgn val="ctr"/>
        <c:lblOffset val="100"/>
        <c:noMultiLvlLbl val="0"/>
      </c:catAx>
      <c:valAx>
        <c:axId val="35928794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20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[Hilton Head Scorecard.xlsx]Pvt_DTeam!PivotTable2</c:name>
    <c:fmtId val="17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Danny's</a:t>
            </a:r>
            <a:r>
              <a:rPr lang="en-US" baseline="0"/>
              <a:t> Team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Pvt_DTeam!$B$4</c:f>
              <c:strCache>
                <c:ptCount val="1"/>
                <c:pt idx="0">
                  <c:v>AveGs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Pvt_DTeam!$A$5</c:f>
              <c:strCache>
                <c:ptCount val="1"/>
                <c:pt idx="0">
                  <c:v>Grand Total</c:v>
                </c:pt>
              </c:strCache>
            </c:strRef>
          </c:cat>
          <c:val>
            <c:numRef>
              <c:f>Pvt_DTeam!$B$5</c:f>
              <c:numCache>
                <c:formatCode>0.0</c:formatCode>
                <c:ptCount val="1"/>
              </c:numCache>
            </c:numRef>
          </c:val>
        </c:ser>
        <c:ser>
          <c:idx val="1"/>
          <c:order val="1"/>
          <c:tx>
            <c:strRef>
              <c:f>Pvt_DTeam!$C$4</c:f>
              <c:strCache>
                <c:ptCount val="1"/>
                <c:pt idx="0">
                  <c:v>TotGs:Par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Pvt_DTeam!$A$5</c:f>
              <c:strCache>
                <c:ptCount val="1"/>
                <c:pt idx="0">
                  <c:v>Grand Total</c:v>
                </c:pt>
              </c:strCache>
            </c:strRef>
          </c:cat>
          <c:val>
            <c:numRef>
              <c:f>Pvt_DTeam!$C$5</c:f>
              <c:numCache>
                <c:formatCode>General</c:formatCode>
                <c:ptCount val="1"/>
              </c:numCache>
            </c:numRef>
          </c:val>
        </c:ser>
        <c:ser>
          <c:idx val="2"/>
          <c:order val="2"/>
          <c:tx>
            <c:strRef>
              <c:f>Pvt_DTeam!$D$4</c:f>
              <c:strCache>
                <c:ptCount val="1"/>
                <c:pt idx="0">
                  <c:v>AveNt</c:v>
                </c:pt>
              </c:strCache>
            </c:strRef>
          </c:tx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Pvt_DTeam!$A$5</c:f>
              <c:strCache>
                <c:ptCount val="1"/>
                <c:pt idx="0">
                  <c:v>Grand Total</c:v>
                </c:pt>
              </c:strCache>
            </c:strRef>
          </c:cat>
          <c:val>
            <c:numRef>
              <c:f>Pvt_DTeam!$D$5</c:f>
              <c:numCache>
                <c:formatCode>0.0</c:formatCode>
                <c:ptCount val="1"/>
              </c:numCache>
            </c:numRef>
          </c:val>
        </c:ser>
        <c:ser>
          <c:idx val="3"/>
          <c:order val="3"/>
          <c:tx>
            <c:strRef>
              <c:f>Pvt_DTeam!$E$4</c:f>
              <c:strCache>
                <c:ptCount val="1"/>
                <c:pt idx="0">
                  <c:v>TotNt:Par</c:v>
                </c:pt>
              </c:strCache>
            </c:strRef>
          </c:tx>
          <c:spPr>
            <a:noFill/>
            <a:ln w="9525" cap="flat" cmpd="sng" algn="ctr">
              <a:solidFill>
                <a:schemeClr val="accent4"/>
              </a:solidFill>
              <a:miter lim="800000"/>
            </a:ln>
            <a:effectLst>
              <a:glow rad="63500">
                <a:schemeClr val="accent4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Pvt_DTeam!$A$5</c:f>
              <c:strCache>
                <c:ptCount val="1"/>
                <c:pt idx="0">
                  <c:v>Grand Total</c:v>
                </c:pt>
              </c:strCache>
            </c:strRef>
          </c:cat>
          <c:val>
            <c:numRef>
              <c:f>Pvt_DTeam!$E$5</c:f>
              <c:numCache>
                <c:formatCode>General</c:formatCode>
                <c:ptCount val="1"/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-50"/>
        <c:axId val="359292256"/>
        <c:axId val="359291080"/>
      </c:barChart>
      <c:catAx>
        <c:axId val="3592922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291080"/>
        <c:crosses val="autoZero"/>
        <c:auto val="1"/>
        <c:lblAlgn val="ctr"/>
        <c:lblOffset val="100"/>
        <c:noMultiLvlLbl val="0"/>
      </c:catAx>
      <c:valAx>
        <c:axId val="35929108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292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eries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9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</a:schemeClr>
            </a:gs>
            <a:gs pos="100000">
              <a:schemeClr val="dk1">
                <a:lumMod val="75000"/>
                <a:lumOff val="25000"/>
              </a:schemeClr>
            </a:gs>
          </a:gsLst>
          <a:lin ang="10800000" scaled="0"/>
        </a:gradFill>
        <a:round/>
      </a:ln>
      <a:effectLst/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39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</a:schemeClr>
            </a:gs>
            <a:gs pos="100000">
              <a:schemeClr val="dk1">
                <a:lumMod val="75000"/>
                <a:lumOff val="25000"/>
              </a:schemeClr>
            </a:gs>
          </a:gsLst>
          <a:lin ang="10800000" scaled="0"/>
        </a:gradFill>
        <a:round/>
      </a:ln>
      <a:effectLst/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39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</a:schemeClr>
            </a:gs>
            <a:gs pos="100000">
              <a:schemeClr val="dk1">
                <a:lumMod val="75000"/>
                <a:lumOff val="25000"/>
              </a:schemeClr>
            </a:gs>
          </a:gsLst>
          <a:lin ang="10800000" scaled="0"/>
        </a:gradFill>
        <a:round/>
      </a:ln>
      <a:effectLst/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9072</xdr:colOff>
      <xdr:row>2</xdr:row>
      <xdr:rowOff>9071</xdr:rowOff>
    </xdr:from>
    <xdr:to>
      <xdr:col>12</xdr:col>
      <xdr:colOff>0</xdr:colOff>
      <xdr:row>16</xdr:row>
      <xdr:rowOff>174171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182562</xdr:colOff>
      <xdr:row>18</xdr:row>
      <xdr:rowOff>0</xdr:rowOff>
    </xdr:from>
    <xdr:to>
      <xdr:col>11</xdr:col>
      <xdr:colOff>595313</xdr:colOff>
      <xdr:row>40</xdr:row>
      <xdr:rowOff>15875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158750</xdr:colOff>
      <xdr:row>63</xdr:row>
      <xdr:rowOff>174625</xdr:rowOff>
    </xdr:from>
    <xdr:to>
      <xdr:col>11</xdr:col>
      <xdr:colOff>571500</xdr:colOff>
      <xdr:row>85</xdr:row>
      <xdr:rowOff>150813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172808</xdr:colOff>
      <xdr:row>40</xdr:row>
      <xdr:rowOff>175758</xdr:rowOff>
    </xdr:from>
    <xdr:to>
      <xdr:col>11</xdr:col>
      <xdr:colOff>591910</xdr:colOff>
      <xdr:row>63</xdr:row>
      <xdr:rowOff>21317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anny Birdsall" refreshedDate="42725.541490046293" createdVersion="5" refreshedVersion="5" minRefreshableVersion="3" recordCount="96">
  <cacheSource type="worksheet">
    <worksheetSource name="Table1"/>
  </cacheSource>
  <cacheFields count="9">
    <cacheField name="Player" numFmtId="0">
      <sharedItems count="12">
        <s v="Billy Newsome"/>
        <s v="Bryan Gist"/>
        <s v="Chris Webb"/>
        <s v="Danny Birdsall"/>
        <s v="Eric Newsome"/>
        <s v="Ike Birdsall"/>
        <s v="James Wharton"/>
        <s v="Jason Powers"/>
        <s v="Matt Trumbo"/>
        <s v="Mike Hibbs"/>
        <s v="Rob Craig"/>
        <s v="Trey Liebenrood"/>
      </sharedItems>
    </cacheField>
    <cacheField name="Team" numFmtId="0">
      <sharedItems count="8">
        <s v="EN"/>
        <s v="MT"/>
        <e v="#N/A"/>
        <s v="DB"/>
        <s v="TL"/>
        <s v="Danny" u="1"/>
        <s v="Eric" u="1"/>
        <s v="Matt" u="1"/>
      </sharedItems>
    </cacheField>
    <cacheField name="Index" numFmtId="0">
      <sharedItems containsMixedTypes="1" containsNumber="1" minValue="4.7" maxValue="36"/>
    </cacheField>
    <cacheField name="Round" numFmtId="0">
      <sharedItems containsSemiMixedTypes="0" containsString="0" containsNumber="1" containsInteger="1" minValue="1" maxValue="8" count="8">
        <n v="1"/>
        <n v="2"/>
        <n v="3"/>
        <n v="6"/>
        <n v="7"/>
        <n v="8"/>
        <n v="4"/>
        <n v="5"/>
      </sharedItems>
    </cacheField>
    <cacheField name="Gross" numFmtId="0">
      <sharedItems containsMixedTypes="1" containsNumber="1" containsInteger="1" minValue="0" maxValue="0"/>
    </cacheField>
    <cacheField name="Gs2PAR" numFmtId="0">
      <sharedItems containsMixedTypes="1" containsNumber="1" containsInteger="1" minValue="0" maxValue="0"/>
    </cacheField>
    <cacheField name="Net" numFmtId="0">
      <sharedItems containsMixedTypes="1" containsNumber="1" containsInteger="1" minValue="0" maxValue="0"/>
    </cacheField>
    <cacheField name="Nt2PAR" numFmtId="0">
      <sharedItems containsMixedTypes="1" containsNumber="1" containsInteger="1" minValue="0" maxValue="0"/>
    </cacheField>
    <cacheField name="CupPts" numFmtId="0">
      <sharedItems containsMixedTypes="1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6">
  <r>
    <x v="0"/>
    <x v="0"/>
    <n v="36"/>
    <x v="0"/>
    <e v="#REF!"/>
    <e v="#REF!"/>
    <e v="#REF!"/>
    <e v="#REF!"/>
    <n v="0"/>
  </r>
  <r>
    <x v="0"/>
    <x v="0"/>
    <n v="36"/>
    <x v="1"/>
    <e v="#N/A"/>
    <e v="#N/A"/>
    <e v="#N/A"/>
    <e v="#N/A"/>
    <e v="#N/A"/>
  </r>
  <r>
    <x v="0"/>
    <x v="0"/>
    <n v="36"/>
    <x v="2"/>
    <e v="#REF!"/>
    <e v="#REF!"/>
    <e v="#REF!"/>
    <e v="#REF!"/>
    <e v="#REF!"/>
  </r>
  <r>
    <x v="0"/>
    <x v="0"/>
    <n v="36"/>
    <x v="3"/>
    <e v="#REF!"/>
    <e v="#REF!"/>
    <e v="#REF!"/>
    <e v="#REF!"/>
    <e v="#REF!"/>
  </r>
  <r>
    <x v="0"/>
    <x v="0"/>
    <n v="36"/>
    <x v="4"/>
    <e v="#REF!"/>
    <e v="#REF!"/>
    <e v="#REF!"/>
    <e v="#REF!"/>
    <e v="#REF!"/>
  </r>
  <r>
    <x v="0"/>
    <x v="0"/>
    <n v="36"/>
    <x v="5"/>
    <e v="#REF!"/>
    <e v="#REF!"/>
    <e v="#REF!"/>
    <e v="#REF!"/>
    <n v="0"/>
  </r>
  <r>
    <x v="1"/>
    <x v="1"/>
    <n v="10.1"/>
    <x v="0"/>
    <e v="#REF!"/>
    <e v="#REF!"/>
    <e v="#REF!"/>
    <e v="#REF!"/>
    <n v="0"/>
  </r>
  <r>
    <x v="1"/>
    <x v="1"/>
    <n v="10.1"/>
    <x v="1"/>
    <n v="0"/>
    <n v="0"/>
    <n v="0"/>
    <n v="0"/>
    <n v="0"/>
  </r>
  <r>
    <x v="1"/>
    <x v="1"/>
    <n v="10.1"/>
    <x v="2"/>
    <e v="#REF!"/>
    <e v="#REF!"/>
    <e v="#REF!"/>
    <e v="#REF!"/>
    <e v="#REF!"/>
  </r>
  <r>
    <x v="1"/>
    <x v="1"/>
    <n v="10.1"/>
    <x v="3"/>
    <e v="#REF!"/>
    <e v="#REF!"/>
    <e v="#REF!"/>
    <e v="#REF!"/>
    <e v="#REF!"/>
  </r>
  <r>
    <x v="1"/>
    <x v="1"/>
    <n v="10.1"/>
    <x v="4"/>
    <e v="#REF!"/>
    <e v="#REF!"/>
    <e v="#REF!"/>
    <e v="#REF!"/>
    <e v="#REF!"/>
  </r>
  <r>
    <x v="1"/>
    <x v="1"/>
    <n v="10.1"/>
    <x v="5"/>
    <e v="#REF!"/>
    <e v="#REF!"/>
    <e v="#REF!"/>
    <e v="#REF!"/>
    <n v="0"/>
  </r>
  <r>
    <x v="2"/>
    <x v="2"/>
    <e v="#N/A"/>
    <x v="0"/>
    <e v="#REF!"/>
    <e v="#REF!"/>
    <e v="#REF!"/>
    <e v="#REF!"/>
    <n v="0"/>
  </r>
  <r>
    <x v="2"/>
    <x v="2"/>
    <e v="#N/A"/>
    <x v="1"/>
    <e v="#N/A"/>
    <e v="#N/A"/>
    <e v="#N/A"/>
    <e v="#N/A"/>
    <e v="#N/A"/>
  </r>
  <r>
    <x v="2"/>
    <x v="2"/>
    <e v="#N/A"/>
    <x v="2"/>
    <e v="#REF!"/>
    <e v="#REF!"/>
    <e v="#REF!"/>
    <e v="#REF!"/>
    <e v="#REF!"/>
  </r>
  <r>
    <x v="2"/>
    <x v="2"/>
    <e v="#N/A"/>
    <x v="3"/>
    <e v="#REF!"/>
    <e v="#REF!"/>
    <e v="#REF!"/>
    <e v="#REF!"/>
    <e v="#REF!"/>
  </r>
  <r>
    <x v="2"/>
    <x v="2"/>
    <e v="#N/A"/>
    <x v="4"/>
    <e v="#REF!"/>
    <e v="#REF!"/>
    <e v="#REF!"/>
    <e v="#REF!"/>
    <e v="#REF!"/>
  </r>
  <r>
    <x v="2"/>
    <x v="2"/>
    <e v="#N/A"/>
    <x v="5"/>
    <e v="#REF!"/>
    <e v="#REF!"/>
    <e v="#REF!"/>
    <e v="#REF!"/>
    <n v="0"/>
  </r>
  <r>
    <x v="3"/>
    <x v="3"/>
    <n v="9.4"/>
    <x v="0"/>
    <e v="#REF!"/>
    <e v="#REF!"/>
    <e v="#REF!"/>
    <e v="#REF!"/>
    <n v="0"/>
  </r>
  <r>
    <x v="3"/>
    <x v="3"/>
    <n v="9.4"/>
    <x v="1"/>
    <n v="0"/>
    <n v="0"/>
    <n v="0"/>
    <n v="0"/>
    <n v="0"/>
  </r>
  <r>
    <x v="3"/>
    <x v="3"/>
    <n v="9.4"/>
    <x v="2"/>
    <e v="#REF!"/>
    <e v="#REF!"/>
    <e v="#REF!"/>
    <e v="#REF!"/>
    <e v="#REF!"/>
  </r>
  <r>
    <x v="3"/>
    <x v="3"/>
    <n v="9.4"/>
    <x v="3"/>
    <e v="#REF!"/>
    <e v="#REF!"/>
    <e v="#REF!"/>
    <e v="#REF!"/>
    <e v="#REF!"/>
  </r>
  <r>
    <x v="3"/>
    <x v="3"/>
    <n v="9.4"/>
    <x v="4"/>
    <e v="#REF!"/>
    <e v="#REF!"/>
    <e v="#REF!"/>
    <e v="#REF!"/>
    <e v="#REF!"/>
  </r>
  <r>
    <x v="3"/>
    <x v="3"/>
    <n v="9.4"/>
    <x v="5"/>
    <e v="#REF!"/>
    <e v="#REF!"/>
    <e v="#REF!"/>
    <e v="#REF!"/>
    <n v="0"/>
  </r>
  <r>
    <x v="4"/>
    <x v="0"/>
    <n v="10.9"/>
    <x v="0"/>
    <e v="#REF!"/>
    <e v="#REF!"/>
    <e v="#REF!"/>
    <e v="#REF!"/>
    <n v="0"/>
  </r>
  <r>
    <x v="4"/>
    <x v="0"/>
    <n v="10.9"/>
    <x v="1"/>
    <e v="#N/A"/>
    <e v="#N/A"/>
    <e v="#N/A"/>
    <e v="#N/A"/>
    <e v="#N/A"/>
  </r>
  <r>
    <x v="4"/>
    <x v="0"/>
    <n v="10.9"/>
    <x v="2"/>
    <e v="#REF!"/>
    <e v="#REF!"/>
    <e v="#REF!"/>
    <e v="#REF!"/>
    <e v="#REF!"/>
  </r>
  <r>
    <x v="4"/>
    <x v="0"/>
    <n v="10.9"/>
    <x v="3"/>
    <e v="#REF!"/>
    <e v="#REF!"/>
    <e v="#REF!"/>
    <e v="#REF!"/>
    <e v="#REF!"/>
  </r>
  <r>
    <x v="4"/>
    <x v="0"/>
    <n v="10.9"/>
    <x v="4"/>
    <e v="#REF!"/>
    <e v="#REF!"/>
    <e v="#REF!"/>
    <e v="#REF!"/>
    <e v="#REF!"/>
  </r>
  <r>
    <x v="4"/>
    <x v="0"/>
    <n v="10.9"/>
    <x v="5"/>
    <e v="#REF!"/>
    <e v="#REF!"/>
    <e v="#REF!"/>
    <e v="#REF!"/>
    <n v="0"/>
  </r>
  <r>
    <x v="5"/>
    <x v="2"/>
    <e v="#N/A"/>
    <x v="0"/>
    <e v="#REF!"/>
    <e v="#REF!"/>
    <e v="#REF!"/>
    <e v="#REF!"/>
    <n v="0"/>
  </r>
  <r>
    <x v="5"/>
    <x v="2"/>
    <e v="#N/A"/>
    <x v="1"/>
    <e v="#N/A"/>
    <e v="#N/A"/>
    <e v="#N/A"/>
    <e v="#N/A"/>
    <e v="#N/A"/>
  </r>
  <r>
    <x v="5"/>
    <x v="2"/>
    <e v="#N/A"/>
    <x v="2"/>
    <e v="#REF!"/>
    <e v="#REF!"/>
    <e v="#REF!"/>
    <e v="#REF!"/>
    <e v="#REF!"/>
  </r>
  <r>
    <x v="5"/>
    <x v="2"/>
    <e v="#N/A"/>
    <x v="3"/>
    <e v="#REF!"/>
    <e v="#REF!"/>
    <e v="#REF!"/>
    <e v="#REF!"/>
    <e v="#REF!"/>
  </r>
  <r>
    <x v="5"/>
    <x v="2"/>
    <e v="#N/A"/>
    <x v="4"/>
    <e v="#REF!"/>
    <e v="#REF!"/>
    <e v="#REF!"/>
    <e v="#REF!"/>
    <e v="#REF!"/>
  </r>
  <r>
    <x v="5"/>
    <x v="2"/>
    <e v="#N/A"/>
    <x v="5"/>
    <e v="#REF!"/>
    <e v="#REF!"/>
    <e v="#REF!"/>
    <e v="#REF!"/>
    <n v="0"/>
  </r>
  <r>
    <x v="0"/>
    <x v="0"/>
    <n v="36"/>
    <x v="6"/>
    <e v="#REF!"/>
    <e v="#REF!"/>
    <e v="#REF!"/>
    <e v="#REF!"/>
    <e v="#REF!"/>
  </r>
  <r>
    <x v="1"/>
    <x v="1"/>
    <n v="10.1"/>
    <x v="6"/>
    <e v="#REF!"/>
    <e v="#REF!"/>
    <e v="#REF!"/>
    <e v="#REF!"/>
    <e v="#REF!"/>
  </r>
  <r>
    <x v="2"/>
    <x v="2"/>
    <e v="#N/A"/>
    <x v="6"/>
    <e v="#REF!"/>
    <e v="#REF!"/>
    <e v="#REF!"/>
    <e v="#REF!"/>
    <e v="#REF!"/>
  </r>
  <r>
    <x v="3"/>
    <x v="3"/>
    <n v="9.4"/>
    <x v="6"/>
    <e v="#REF!"/>
    <e v="#REF!"/>
    <e v="#REF!"/>
    <e v="#REF!"/>
    <e v="#REF!"/>
  </r>
  <r>
    <x v="4"/>
    <x v="0"/>
    <n v="10.9"/>
    <x v="6"/>
    <e v="#REF!"/>
    <e v="#REF!"/>
    <e v="#REF!"/>
    <e v="#REF!"/>
    <e v="#REF!"/>
  </r>
  <r>
    <x v="5"/>
    <x v="2"/>
    <e v="#N/A"/>
    <x v="6"/>
    <e v="#REF!"/>
    <e v="#REF!"/>
    <e v="#REF!"/>
    <e v="#REF!"/>
    <e v="#REF!"/>
  </r>
  <r>
    <x v="6"/>
    <x v="3"/>
    <n v="7.1"/>
    <x v="6"/>
    <e v="#REF!"/>
    <e v="#REF!"/>
    <e v="#REF!"/>
    <e v="#REF!"/>
    <e v="#REF!"/>
  </r>
  <r>
    <x v="7"/>
    <x v="4"/>
    <n v="8.6"/>
    <x v="6"/>
    <e v="#REF!"/>
    <e v="#REF!"/>
    <e v="#REF!"/>
    <e v="#REF!"/>
    <e v="#REF!"/>
  </r>
  <r>
    <x v="8"/>
    <x v="1"/>
    <n v="7.2"/>
    <x v="6"/>
    <e v="#REF!"/>
    <e v="#REF!"/>
    <e v="#REF!"/>
    <e v="#REF!"/>
    <e v="#REF!"/>
  </r>
  <r>
    <x v="9"/>
    <x v="1"/>
    <n v="19.5"/>
    <x v="6"/>
    <e v="#REF!"/>
    <e v="#REF!"/>
    <e v="#REF!"/>
    <e v="#REF!"/>
    <e v="#REF!"/>
  </r>
  <r>
    <x v="10"/>
    <x v="1"/>
    <n v="4.7"/>
    <x v="6"/>
    <e v="#REF!"/>
    <e v="#REF!"/>
    <e v="#REF!"/>
    <e v="#REF!"/>
    <e v="#REF!"/>
  </r>
  <r>
    <x v="11"/>
    <x v="4"/>
    <n v="17.3"/>
    <x v="6"/>
    <e v="#REF!"/>
    <e v="#REF!"/>
    <e v="#REF!"/>
    <e v="#REF!"/>
    <e v="#REF!"/>
  </r>
  <r>
    <x v="0"/>
    <x v="0"/>
    <n v="36"/>
    <x v="7"/>
    <e v="#REF!"/>
    <e v="#REF!"/>
    <e v="#REF!"/>
    <e v="#REF!"/>
    <e v="#REF!"/>
  </r>
  <r>
    <x v="1"/>
    <x v="1"/>
    <n v="10.1"/>
    <x v="7"/>
    <e v="#REF!"/>
    <e v="#REF!"/>
    <e v="#REF!"/>
    <e v="#REF!"/>
    <e v="#REF!"/>
  </r>
  <r>
    <x v="2"/>
    <x v="2"/>
    <e v="#N/A"/>
    <x v="7"/>
    <e v="#REF!"/>
    <e v="#REF!"/>
    <e v="#REF!"/>
    <e v="#REF!"/>
    <e v="#REF!"/>
  </r>
  <r>
    <x v="3"/>
    <x v="3"/>
    <n v="9.4"/>
    <x v="7"/>
    <e v="#REF!"/>
    <e v="#REF!"/>
    <e v="#REF!"/>
    <e v="#REF!"/>
    <e v="#REF!"/>
  </r>
  <r>
    <x v="4"/>
    <x v="0"/>
    <n v="10.9"/>
    <x v="7"/>
    <e v="#REF!"/>
    <e v="#REF!"/>
    <e v="#REF!"/>
    <e v="#REF!"/>
    <e v="#REF!"/>
  </r>
  <r>
    <x v="5"/>
    <x v="2"/>
    <e v="#N/A"/>
    <x v="7"/>
    <e v="#REF!"/>
    <e v="#REF!"/>
    <e v="#REF!"/>
    <e v="#REF!"/>
    <e v="#REF!"/>
  </r>
  <r>
    <x v="6"/>
    <x v="3"/>
    <n v="7.1"/>
    <x v="7"/>
    <e v="#REF!"/>
    <e v="#REF!"/>
    <e v="#REF!"/>
    <e v="#REF!"/>
    <e v="#REF!"/>
  </r>
  <r>
    <x v="7"/>
    <x v="4"/>
    <n v="8.6"/>
    <x v="7"/>
    <e v="#REF!"/>
    <e v="#REF!"/>
    <e v="#REF!"/>
    <e v="#REF!"/>
    <e v="#REF!"/>
  </r>
  <r>
    <x v="8"/>
    <x v="1"/>
    <n v="7.2"/>
    <x v="7"/>
    <e v="#REF!"/>
    <e v="#REF!"/>
    <e v="#REF!"/>
    <e v="#REF!"/>
    <e v="#REF!"/>
  </r>
  <r>
    <x v="9"/>
    <x v="1"/>
    <n v="19.5"/>
    <x v="7"/>
    <e v="#REF!"/>
    <e v="#REF!"/>
    <e v="#REF!"/>
    <e v="#REF!"/>
    <e v="#REF!"/>
  </r>
  <r>
    <x v="10"/>
    <x v="1"/>
    <n v="4.7"/>
    <x v="7"/>
    <e v="#REF!"/>
    <e v="#REF!"/>
    <e v="#REF!"/>
    <e v="#REF!"/>
    <e v="#REF!"/>
  </r>
  <r>
    <x v="11"/>
    <x v="4"/>
    <n v="17.3"/>
    <x v="7"/>
    <e v="#REF!"/>
    <e v="#REF!"/>
    <e v="#REF!"/>
    <e v="#REF!"/>
    <e v="#REF!"/>
  </r>
  <r>
    <x v="6"/>
    <x v="3"/>
    <n v="7.1"/>
    <x v="0"/>
    <e v="#REF!"/>
    <e v="#REF!"/>
    <e v="#REF!"/>
    <e v="#REF!"/>
    <n v="0"/>
  </r>
  <r>
    <x v="6"/>
    <x v="3"/>
    <n v="7.1"/>
    <x v="1"/>
    <n v="0"/>
    <n v="0"/>
    <n v="0"/>
    <n v="0"/>
    <n v="0"/>
  </r>
  <r>
    <x v="6"/>
    <x v="3"/>
    <n v="7.1"/>
    <x v="2"/>
    <e v="#REF!"/>
    <e v="#REF!"/>
    <e v="#REF!"/>
    <e v="#REF!"/>
    <e v="#REF!"/>
  </r>
  <r>
    <x v="6"/>
    <x v="3"/>
    <n v="7.1"/>
    <x v="3"/>
    <e v="#REF!"/>
    <e v="#REF!"/>
    <e v="#REF!"/>
    <e v="#REF!"/>
    <e v="#REF!"/>
  </r>
  <r>
    <x v="6"/>
    <x v="3"/>
    <n v="7.1"/>
    <x v="4"/>
    <e v="#REF!"/>
    <e v="#REF!"/>
    <e v="#REF!"/>
    <e v="#REF!"/>
    <e v="#REF!"/>
  </r>
  <r>
    <x v="6"/>
    <x v="3"/>
    <n v="7.1"/>
    <x v="5"/>
    <e v="#REF!"/>
    <e v="#REF!"/>
    <e v="#REF!"/>
    <e v="#REF!"/>
    <n v="0"/>
  </r>
  <r>
    <x v="7"/>
    <x v="4"/>
    <n v="8.6"/>
    <x v="0"/>
    <e v="#REF!"/>
    <e v="#REF!"/>
    <e v="#REF!"/>
    <e v="#REF!"/>
    <n v="0"/>
  </r>
  <r>
    <x v="7"/>
    <x v="4"/>
    <n v="8.6"/>
    <x v="1"/>
    <n v="0"/>
    <n v="0"/>
    <n v="0"/>
    <n v="0"/>
    <n v="0"/>
  </r>
  <r>
    <x v="7"/>
    <x v="4"/>
    <n v="8.6"/>
    <x v="2"/>
    <e v="#REF!"/>
    <e v="#REF!"/>
    <e v="#REF!"/>
    <e v="#REF!"/>
    <e v="#REF!"/>
  </r>
  <r>
    <x v="7"/>
    <x v="4"/>
    <n v="8.6"/>
    <x v="3"/>
    <e v="#REF!"/>
    <e v="#REF!"/>
    <e v="#REF!"/>
    <e v="#REF!"/>
    <e v="#REF!"/>
  </r>
  <r>
    <x v="7"/>
    <x v="4"/>
    <n v="8.6"/>
    <x v="4"/>
    <e v="#REF!"/>
    <e v="#REF!"/>
    <e v="#REF!"/>
    <e v="#REF!"/>
    <e v="#REF!"/>
  </r>
  <r>
    <x v="7"/>
    <x v="4"/>
    <n v="8.6"/>
    <x v="5"/>
    <e v="#REF!"/>
    <e v="#REF!"/>
    <e v="#REF!"/>
    <e v="#REF!"/>
    <n v="0"/>
  </r>
  <r>
    <x v="8"/>
    <x v="1"/>
    <n v="7.2"/>
    <x v="0"/>
    <e v="#REF!"/>
    <e v="#REF!"/>
    <e v="#REF!"/>
    <e v="#REF!"/>
    <n v="0"/>
  </r>
  <r>
    <x v="8"/>
    <x v="1"/>
    <n v="7.2"/>
    <x v="1"/>
    <n v="0"/>
    <n v="0"/>
    <n v="0"/>
    <n v="0"/>
    <n v="0"/>
  </r>
  <r>
    <x v="8"/>
    <x v="1"/>
    <n v="7.2"/>
    <x v="2"/>
    <e v="#REF!"/>
    <e v="#REF!"/>
    <e v="#REF!"/>
    <e v="#REF!"/>
    <e v="#REF!"/>
  </r>
  <r>
    <x v="8"/>
    <x v="1"/>
    <n v="7.2"/>
    <x v="3"/>
    <e v="#REF!"/>
    <e v="#REF!"/>
    <e v="#REF!"/>
    <e v="#REF!"/>
    <e v="#REF!"/>
  </r>
  <r>
    <x v="8"/>
    <x v="1"/>
    <n v="7.2"/>
    <x v="4"/>
    <e v="#REF!"/>
    <e v="#REF!"/>
    <e v="#REF!"/>
    <e v="#REF!"/>
    <e v="#REF!"/>
  </r>
  <r>
    <x v="8"/>
    <x v="1"/>
    <n v="7.2"/>
    <x v="5"/>
    <e v="#REF!"/>
    <e v="#REF!"/>
    <e v="#REF!"/>
    <e v="#REF!"/>
    <n v="0"/>
  </r>
  <r>
    <x v="9"/>
    <x v="1"/>
    <n v="19.5"/>
    <x v="0"/>
    <e v="#REF!"/>
    <e v="#REF!"/>
    <e v="#REF!"/>
    <e v="#REF!"/>
    <n v="0"/>
  </r>
  <r>
    <x v="9"/>
    <x v="1"/>
    <n v="19.5"/>
    <x v="1"/>
    <n v="0"/>
    <n v="0"/>
    <n v="0"/>
    <n v="0"/>
    <n v="0"/>
  </r>
  <r>
    <x v="9"/>
    <x v="1"/>
    <n v="19.5"/>
    <x v="2"/>
    <e v="#REF!"/>
    <e v="#REF!"/>
    <e v="#REF!"/>
    <e v="#REF!"/>
    <e v="#REF!"/>
  </r>
  <r>
    <x v="9"/>
    <x v="1"/>
    <n v="19.5"/>
    <x v="3"/>
    <e v="#REF!"/>
    <e v="#REF!"/>
    <e v="#REF!"/>
    <e v="#REF!"/>
    <e v="#REF!"/>
  </r>
  <r>
    <x v="9"/>
    <x v="1"/>
    <n v="19.5"/>
    <x v="4"/>
    <e v="#REF!"/>
    <e v="#REF!"/>
    <e v="#REF!"/>
    <e v="#REF!"/>
    <e v="#REF!"/>
  </r>
  <r>
    <x v="9"/>
    <x v="1"/>
    <n v="19.5"/>
    <x v="5"/>
    <e v="#REF!"/>
    <e v="#REF!"/>
    <e v="#REF!"/>
    <e v="#REF!"/>
    <n v="0"/>
  </r>
  <r>
    <x v="10"/>
    <x v="1"/>
    <n v="4.7"/>
    <x v="0"/>
    <e v="#REF!"/>
    <e v="#REF!"/>
    <e v="#REF!"/>
    <e v="#REF!"/>
    <n v="0"/>
  </r>
  <r>
    <x v="10"/>
    <x v="1"/>
    <n v="4.7"/>
    <x v="1"/>
    <n v="0"/>
    <n v="0"/>
    <n v="0"/>
    <n v="0"/>
    <n v="0"/>
  </r>
  <r>
    <x v="10"/>
    <x v="1"/>
    <n v="4.7"/>
    <x v="2"/>
    <e v="#REF!"/>
    <e v="#REF!"/>
    <e v="#REF!"/>
    <e v="#REF!"/>
    <e v="#REF!"/>
  </r>
  <r>
    <x v="10"/>
    <x v="1"/>
    <n v="4.7"/>
    <x v="3"/>
    <e v="#REF!"/>
    <e v="#REF!"/>
    <e v="#REF!"/>
    <e v="#REF!"/>
    <e v="#REF!"/>
  </r>
  <r>
    <x v="10"/>
    <x v="1"/>
    <n v="4.7"/>
    <x v="4"/>
    <e v="#REF!"/>
    <e v="#REF!"/>
    <e v="#REF!"/>
    <e v="#REF!"/>
    <e v="#REF!"/>
  </r>
  <r>
    <x v="10"/>
    <x v="1"/>
    <n v="4.7"/>
    <x v="5"/>
    <e v="#REF!"/>
    <e v="#REF!"/>
    <e v="#REF!"/>
    <e v="#REF!"/>
    <n v="0"/>
  </r>
  <r>
    <x v="11"/>
    <x v="4"/>
    <n v="17.3"/>
    <x v="0"/>
    <e v="#REF!"/>
    <e v="#REF!"/>
    <e v="#REF!"/>
    <e v="#REF!"/>
    <n v="0"/>
  </r>
  <r>
    <x v="11"/>
    <x v="4"/>
    <n v="17.3"/>
    <x v="1"/>
    <n v="0"/>
    <n v="0"/>
    <n v="0"/>
    <n v="0"/>
    <n v="0"/>
  </r>
  <r>
    <x v="11"/>
    <x v="4"/>
    <n v="17.3"/>
    <x v="2"/>
    <e v="#REF!"/>
    <e v="#REF!"/>
    <e v="#REF!"/>
    <e v="#REF!"/>
    <e v="#REF!"/>
  </r>
  <r>
    <x v="11"/>
    <x v="4"/>
    <n v="17.3"/>
    <x v="3"/>
    <e v="#REF!"/>
    <e v="#REF!"/>
    <e v="#REF!"/>
    <e v="#REF!"/>
    <e v="#REF!"/>
  </r>
  <r>
    <x v="11"/>
    <x v="4"/>
    <n v="17.3"/>
    <x v="4"/>
    <e v="#REF!"/>
    <e v="#REF!"/>
    <e v="#REF!"/>
    <e v="#REF!"/>
    <e v="#REF!"/>
  </r>
  <r>
    <x v="11"/>
    <x v="4"/>
    <n v="17.3"/>
    <x v="5"/>
    <e v="#REF!"/>
    <e v="#REF!"/>
    <e v="#REF!"/>
    <e v="#REF!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8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35">
  <location ref="A3:N10" firstHeaderRow="1" firstDataRow="2" firstDataCol="1" rowPageCount="1" colPageCount="1"/>
  <pivotFields count="9"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Row" showAll="0">
      <items count="9">
        <item m="1" x="5"/>
        <item m="1" x="6"/>
        <item m="1" x="7"/>
        <item x="0"/>
        <item x="1"/>
        <item x="2"/>
        <item x="3"/>
        <item x="4"/>
        <item t="default"/>
      </items>
    </pivotField>
    <pivotField showAll="0"/>
    <pivotField axis="axisPage" multipleItemSelectionAllowed="1" showAll="0">
      <items count="9">
        <item h="1" x="0"/>
        <item x="1"/>
        <item x="2"/>
        <item x="6"/>
        <item x="7"/>
        <item x="3"/>
        <item x="4"/>
        <item h="1" x="5"/>
        <item t="default"/>
      </items>
    </pivotField>
    <pivotField showAll="0"/>
    <pivotField showAll="0"/>
    <pivotField showAll="0"/>
    <pivotField showAll="0"/>
    <pivotField dataField="1" showAll="0"/>
  </pivotFields>
  <rowFields count="1">
    <field x="1"/>
  </rowFields>
  <rowItems count="6">
    <i>
      <x v="3"/>
    </i>
    <i>
      <x v="4"/>
    </i>
    <i>
      <x v="5"/>
    </i>
    <i>
      <x v="6"/>
    </i>
    <i>
      <x v="7"/>
    </i>
    <i t="grand">
      <x/>
    </i>
  </rowItems>
  <colFields count="1">
    <field x="0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pageFields count="1">
    <pageField fld="3" hier="-1"/>
  </pageFields>
  <dataFields count="1">
    <dataField name="Sum of CupPts" fld="8" baseField="1" baseItem="0"/>
  </dataFields>
  <chartFormats count="12">
    <chartFormat chart="19" format="2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19" format="2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9" format="2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19" format="2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19" format="2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19" format="3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19" format="3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19" format="3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19" format="3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19" format="3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19" format="3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0"/>
          </reference>
        </references>
      </pivotArea>
    </chartFormat>
    <chartFormat chart="19" format="3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18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44">
  <location ref="A4:E5" firstHeaderRow="0" firstDataRow="1" firstDataCol="1" rowPageCount="2" colPageCount="1"/>
  <pivotFields count="9">
    <pivotField axis="axisRow" multipleItemSelectionAllowed="1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multipleItemSelectionAllowed="1" showAll="0">
      <items count="9">
        <item m="1" x="5"/>
        <item h="1" m="1" x="6"/>
        <item h="1" m="1" x="7"/>
        <item h="1" x="0"/>
        <item h="1" x="1"/>
        <item h="1" x="2"/>
        <item h="1" x="3"/>
        <item h="1" x="4"/>
        <item t="default"/>
      </items>
    </pivotField>
    <pivotField showAll="0"/>
    <pivotField axis="axisPage" multipleItemSelectionAllowed="1" showAll="0">
      <items count="9">
        <item x="0"/>
        <item x="1"/>
        <item x="2"/>
        <item h="1" x="6"/>
        <item h="1" x="7"/>
        <item x="3"/>
        <item x="4"/>
        <item x="5"/>
        <item t="default"/>
      </items>
    </pivotField>
    <pivotField dataField="1" showAll="0"/>
    <pivotField dataField="1" showAll="0"/>
    <pivotField dataField="1" showAll="0"/>
    <pivotField dataField="1" showAll="0"/>
    <pivotField showAll="0"/>
  </pivotFields>
  <rowFields count="1">
    <field x="0"/>
  </rowFields>
  <rowItems count="1"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3" hier="-1"/>
    <pageField fld="1" hier="-1"/>
  </pageFields>
  <dataFields count="4">
    <dataField name="AveGs" fld="4" subtotal="average" baseField="0" baseItem="0" numFmtId="164"/>
    <dataField name="TotGs:Par" fld="5" baseField="0" baseItem="0"/>
    <dataField name="AveNt" fld="6" subtotal="average" baseField="0" baseItem="0" numFmtId="164"/>
    <dataField name="TotNt:Par" fld="7" baseField="0" baseItem="0"/>
  </dataFields>
  <chartFormats count="12">
    <chartFormat chart="14" format="1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4" format="1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4" format="1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4" format="1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7" format="2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7" format="2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7" format="2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7" format="2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20" format="3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0" format="3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0" format="3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0" format="33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2" cacheId="18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52">
  <location ref="A4:E5" firstHeaderRow="0" firstDataRow="1" firstDataCol="1" rowPageCount="2" colPageCount="1"/>
  <pivotFields count="9">
    <pivotField axis="axisRow" multipleItemSelectionAllowed="1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multipleItemSelectionAllowed="1" showAll="0">
      <items count="9">
        <item h="1" m="1" x="5"/>
        <item m="1" x="6"/>
        <item h="1" m="1" x="7"/>
        <item h="1" x="0"/>
        <item h="1" x="1"/>
        <item h="1" x="2"/>
        <item h="1" x="3"/>
        <item h="1" x="4"/>
        <item t="default"/>
      </items>
    </pivotField>
    <pivotField showAll="0"/>
    <pivotField axis="axisPage" multipleItemSelectionAllowed="1" showAll="0">
      <items count="9">
        <item x="0"/>
        <item x="1"/>
        <item x="2"/>
        <item h="1" x="6"/>
        <item h="1" x="7"/>
        <item x="3"/>
        <item x="4"/>
        <item x="5"/>
        <item t="default"/>
      </items>
    </pivotField>
    <pivotField dataField="1" showAll="0"/>
    <pivotField dataField="1" showAll="0"/>
    <pivotField dataField="1" showAll="0"/>
    <pivotField dataField="1" showAll="0"/>
    <pivotField showAll="0"/>
  </pivotFields>
  <rowFields count="1">
    <field x="0"/>
  </rowFields>
  <rowItems count="1"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3" hier="-1"/>
    <pageField fld="1" hier="-1"/>
  </pageFields>
  <dataFields count="4">
    <dataField name="AveGs" fld="4" subtotal="average" baseField="0" baseItem="0" numFmtId="164"/>
    <dataField name="TotGs:Par" fld="5" baseField="0" baseItem="0"/>
    <dataField name="AveNt" fld="6" subtotal="average" baseField="0" baseItem="0" numFmtId="164"/>
    <dataField name="TotNt:Par" fld="7" baseField="0" baseItem="0"/>
  </dataFields>
  <chartFormats count="16">
    <chartFormat chart="14" format="1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4" format="1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4" format="1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4" format="1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7" format="2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7" format="2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7" format="2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7" format="2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20" format="3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0" format="3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0" format="3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0" format="3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39" format="1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9" format="1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9" format="1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9" format="13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2" cacheId="18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49">
  <location ref="A4:E5" firstHeaderRow="0" firstDataRow="1" firstDataCol="1" rowPageCount="2" colPageCount="1"/>
  <pivotFields count="9">
    <pivotField axis="axisRow" multipleItemSelectionAllowed="1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multipleItemSelectionAllowed="1" showAll="0">
      <items count="9">
        <item h="1" m="1" x="5"/>
        <item h="1" m="1" x="6"/>
        <item m="1" x="7"/>
        <item h="1" x="0"/>
        <item h="1" x="1"/>
        <item h="1" x="2"/>
        <item h="1" x="3"/>
        <item h="1" x="4"/>
        <item t="default"/>
      </items>
    </pivotField>
    <pivotField showAll="0"/>
    <pivotField axis="axisPage" multipleItemSelectionAllowed="1" showAll="0">
      <items count="9">
        <item x="0"/>
        <item x="1"/>
        <item x="2"/>
        <item h="1" x="6"/>
        <item h="1" x="7"/>
        <item x="3"/>
        <item x="4"/>
        <item x="5"/>
        <item t="default"/>
      </items>
    </pivotField>
    <pivotField dataField="1" showAll="0"/>
    <pivotField dataField="1" showAll="0"/>
    <pivotField dataField="1" showAll="0"/>
    <pivotField dataField="1" showAll="0"/>
    <pivotField showAll="0"/>
  </pivotFields>
  <rowFields count="1">
    <field x="0"/>
  </rowFields>
  <rowItems count="1"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3" hier="-1"/>
    <pageField fld="1" hier="-1"/>
  </pageFields>
  <dataFields count="4">
    <dataField name="AveGs" fld="4" subtotal="average" baseField="0" baseItem="0" numFmtId="164"/>
    <dataField name="TotGs:Par" fld="5" baseField="0" baseItem="0"/>
    <dataField name="AveNt" fld="6" subtotal="average" baseField="0" baseItem="0" numFmtId="164"/>
    <dataField name="TotNt:Par" fld="7" baseField="0" baseItem="0"/>
  </dataFields>
  <chartFormats count="16">
    <chartFormat chart="14" format="1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4" format="1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4" format="1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4" format="1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7" format="2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7" format="2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7" format="2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7" format="2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20" format="3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0" format="3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0" format="3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0" format="3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37" format="1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7" format="1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7" format="1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7" format="13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1:I97" totalsRowShown="0" headerRowDxfId="10" dataDxfId="9">
  <autoFilter ref="A1:I97">
    <filterColumn colId="3">
      <filters>
        <filter val="1"/>
        <filter val="2"/>
        <filter val="3"/>
        <filter val="6"/>
        <filter val="7"/>
        <filter val="8"/>
      </filters>
    </filterColumn>
  </autoFilter>
  <sortState ref="A2:I97">
    <sortCondition ref="A1:A97"/>
  </sortState>
  <tableColumns count="9">
    <tableColumn id="1" name="Player" dataDxfId="8"/>
    <tableColumn id="2" name="Team" dataDxfId="7">
      <calculatedColumnFormula>VLOOKUP(A2,#REF!,2,0)</calculatedColumnFormula>
    </tableColumn>
    <tableColumn id="8" name="Index" dataDxfId="6">
      <calculatedColumnFormula>VLOOKUP(Table1[[#This Row],[Player]],#REF!,3,0)</calculatedColumnFormula>
    </tableColumn>
    <tableColumn id="3" name="Round" dataDxfId="5"/>
    <tableColumn id="4" name="Gross" dataDxfId="4">
      <calculatedColumnFormula>VLOOKUP(Table1[[#This Row],[Player]],#REF!,22,0)</calculatedColumnFormula>
    </tableColumn>
    <tableColumn id="10" name="Gs2PAR" dataDxfId="3">
      <calculatedColumnFormula>IF(Table1[[#This Row],[Gross]]&gt;0,Table1[[#This Row],[Gross]]-72,0)</calculatedColumnFormula>
    </tableColumn>
    <tableColumn id="5" name="Net" dataDxfId="2">
      <calculatedColumnFormula>IF(Table1[[#This Row],[Gross]]&gt;0,Table1[[#This Row],[Gross]]-Table1[[#This Row],[Index]],0)</calculatedColumnFormula>
    </tableColumn>
    <tableColumn id="6" name="Nt2PAR" dataDxfId="1">
      <calculatedColumnFormula>IF(Table1[[#This Row],[Net]]&gt;0,Table1[[#This Row],[Net]]-72,0)</calculatedColumnFormula>
    </tableColumn>
    <tableColumn id="7" name="CupPt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4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87"/>
  <sheetViews>
    <sheetView view="pageBreakPreview" topLeftCell="A31" zoomScale="70" zoomScaleNormal="70" zoomScaleSheetLayoutView="70" workbookViewId="0">
      <selection activeCell="P75" sqref="P75"/>
    </sheetView>
  </sheetViews>
  <sheetFormatPr defaultRowHeight="15" x14ac:dyDescent="0.25"/>
  <cols>
    <col min="1" max="1" width="2.5703125" customWidth="1"/>
    <col min="2" max="2" width="2.7109375" customWidth="1"/>
    <col min="13" max="13" width="2.5703125" customWidth="1"/>
  </cols>
  <sheetData>
    <row r="1" spans="2:13" ht="15.75" thickBot="1" x14ac:dyDescent="0.3"/>
    <row r="2" spans="2:13" x14ac:dyDescent="0.25">
      <c r="B2" s="15"/>
      <c r="C2" s="16"/>
      <c r="D2" s="16"/>
      <c r="E2" s="16"/>
      <c r="F2" s="16"/>
      <c r="G2" s="16"/>
      <c r="H2" s="16"/>
      <c r="I2" s="16"/>
      <c r="J2" s="16"/>
      <c r="K2" s="16"/>
      <c r="L2" s="16"/>
      <c r="M2" s="17"/>
    </row>
    <row r="3" spans="2:13" x14ac:dyDescent="0.25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20"/>
    </row>
    <row r="4" spans="2:13" x14ac:dyDescent="0.25"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20"/>
    </row>
    <row r="5" spans="2:13" x14ac:dyDescent="0.25"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</row>
    <row r="6" spans="2:13" x14ac:dyDescent="0.25">
      <c r="B6" s="18"/>
      <c r="C6" s="19"/>
      <c r="D6" s="19"/>
      <c r="E6" s="19"/>
      <c r="F6" s="19"/>
      <c r="G6" s="19"/>
      <c r="H6" s="19"/>
      <c r="I6" s="19"/>
      <c r="J6" s="19"/>
      <c r="K6" s="19"/>
      <c r="L6" s="19"/>
      <c r="M6" s="20"/>
    </row>
    <row r="7" spans="2:13" x14ac:dyDescent="0.25"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20"/>
    </row>
    <row r="8" spans="2:13" x14ac:dyDescent="0.25">
      <c r="B8" s="18"/>
      <c r="C8" s="19"/>
      <c r="D8" s="19"/>
      <c r="E8" s="19"/>
      <c r="F8" s="19"/>
      <c r="G8" s="19"/>
      <c r="H8" s="19"/>
      <c r="I8" s="19"/>
      <c r="J8" s="19"/>
      <c r="K8" s="19"/>
      <c r="L8" s="19"/>
      <c r="M8" s="20"/>
    </row>
    <row r="9" spans="2:13" x14ac:dyDescent="0.25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20"/>
    </row>
    <row r="10" spans="2:13" x14ac:dyDescent="0.25"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20"/>
    </row>
    <row r="11" spans="2:13" x14ac:dyDescent="0.25"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20"/>
    </row>
    <row r="12" spans="2:13" x14ac:dyDescent="0.25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20"/>
    </row>
    <row r="13" spans="2:13" x14ac:dyDescent="0.25">
      <c r="B13" s="18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20"/>
    </row>
    <row r="14" spans="2:13" x14ac:dyDescent="0.25"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20"/>
    </row>
    <row r="15" spans="2:13" x14ac:dyDescent="0.25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20"/>
    </row>
    <row r="16" spans="2:13" x14ac:dyDescent="0.25">
      <c r="B16" s="18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20"/>
    </row>
    <row r="17" spans="2:13" x14ac:dyDescent="0.25">
      <c r="B17" s="18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20"/>
    </row>
    <row r="18" spans="2:13" x14ac:dyDescent="0.25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20"/>
    </row>
    <row r="19" spans="2:13" x14ac:dyDescent="0.25">
      <c r="B19" s="18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20"/>
    </row>
    <row r="20" spans="2:13" x14ac:dyDescent="0.25">
      <c r="B20" s="18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20"/>
    </row>
    <row r="21" spans="2:13" x14ac:dyDescent="0.25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20"/>
    </row>
    <row r="22" spans="2:13" x14ac:dyDescent="0.25">
      <c r="B22" s="18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20"/>
    </row>
    <row r="23" spans="2:13" x14ac:dyDescent="0.25">
      <c r="B23" s="18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20"/>
    </row>
    <row r="24" spans="2:13" x14ac:dyDescent="0.25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0"/>
    </row>
    <row r="25" spans="2:13" x14ac:dyDescent="0.25">
      <c r="B25" s="18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20"/>
    </row>
    <row r="26" spans="2:13" x14ac:dyDescent="0.25">
      <c r="B26" s="18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0"/>
    </row>
    <row r="27" spans="2:13" x14ac:dyDescent="0.25">
      <c r="B27" s="18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20"/>
    </row>
    <row r="28" spans="2:13" x14ac:dyDescent="0.25"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20"/>
    </row>
    <row r="29" spans="2:13" x14ac:dyDescent="0.25">
      <c r="B29" s="18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20"/>
    </row>
    <row r="30" spans="2:13" x14ac:dyDescent="0.25">
      <c r="B30" s="18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20"/>
    </row>
    <row r="31" spans="2:13" x14ac:dyDescent="0.25">
      <c r="B31" s="18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20"/>
    </row>
    <row r="32" spans="2:13" x14ac:dyDescent="0.25">
      <c r="B32" s="18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20"/>
    </row>
    <row r="33" spans="2:13" x14ac:dyDescent="0.25"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2:13" x14ac:dyDescent="0.25"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2:13" x14ac:dyDescent="0.25"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2:13" x14ac:dyDescent="0.25">
      <c r="B36" s="18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20"/>
    </row>
    <row r="37" spans="2:13" x14ac:dyDescent="0.25"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20"/>
    </row>
    <row r="38" spans="2:13" x14ac:dyDescent="0.25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20"/>
    </row>
    <row r="39" spans="2:13" x14ac:dyDescent="0.25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20"/>
    </row>
    <row r="40" spans="2:13" x14ac:dyDescent="0.25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20"/>
    </row>
    <row r="41" spans="2:13" x14ac:dyDescent="0.25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20"/>
    </row>
    <row r="42" spans="2:13" x14ac:dyDescent="0.25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20"/>
    </row>
    <row r="43" spans="2:13" x14ac:dyDescent="0.25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20"/>
    </row>
    <row r="44" spans="2:13" x14ac:dyDescent="0.25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20"/>
    </row>
    <row r="45" spans="2:13" x14ac:dyDescent="0.25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20"/>
    </row>
    <row r="46" spans="2:13" x14ac:dyDescent="0.25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20"/>
    </row>
    <row r="47" spans="2:13" x14ac:dyDescent="0.25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20"/>
    </row>
    <row r="48" spans="2:13" x14ac:dyDescent="0.25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20"/>
    </row>
    <row r="49" spans="2:13" x14ac:dyDescent="0.25">
      <c r="B49" s="18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20"/>
    </row>
    <row r="50" spans="2:13" x14ac:dyDescent="0.25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20"/>
    </row>
    <row r="51" spans="2:13" x14ac:dyDescent="0.25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20"/>
    </row>
    <row r="52" spans="2:13" x14ac:dyDescent="0.25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20"/>
    </row>
    <row r="53" spans="2:13" x14ac:dyDescent="0.25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20"/>
    </row>
    <row r="54" spans="2:13" x14ac:dyDescent="0.25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20"/>
    </row>
    <row r="55" spans="2:13" x14ac:dyDescent="0.2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20"/>
    </row>
    <row r="56" spans="2:13" x14ac:dyDescent="0.25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20"/>
    </row>
    <row r="57" spans="2:13" x14ac:dyDescent="0.25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20"/>
    </row>
    <row r="58" spans="2:13" x14ac:dyDescent="0.25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20"/>
    </row>
    <row r="59" spans="2:13" x14ac:dyDescent="0.25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20"/>
    </row>
    <row r="60" spans="2:13" x14ac:dyDescent="0.25">
      <c r="B60" s="18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20"/>
    </row>
    <row r="61" spans="2:13" x14ac:dyDescent="0.25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20"/>
    </row>
    <row r="62" spans="2:13" x14ac:dyDescent="0.25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20"/>
    </row>
    <row r="63" spans="2:13" x14ac:dyDescent="0.25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20"/>
    </row>
    <row r="64" spans="2:13" x14ac:dyDescent="0.25">
      <c r="B64" s="18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20"/>
    </row>
    <row r="65" spans="2:13" x14ac:dyDescent="0.2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20"/>
    </row>
    <row r="66" spans="2:13" x14ac:dyDescent="0.25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20"/>
    </row>
    <row r="67" spans="2:13" x14ac:dyDescent="0.25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20"/>
    </row>
    <row r="68" spans="2:13" x14ac:dyDescent="0.25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20"/>
    </row>
    <row r="69" spans="2:13" x14ac:dyDescent="0.25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20"/>
    </row>
    <row r="70" spans="2:13" x14ac:dyDescent="0.25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20"/>
    </row>
    <row r="71" spans="2:13" x14ac:dyDescent="0.25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20"/>
    </row>
    <row r="72" spans="2:13" x14ac:dyDescent="0.25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20"/>
    </row>
    <row r="73" spans="2:13" x14ac:dyDescent="0.25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20"/>
    </row>
    <row r="74" spans="2:13" x14ac:dyDescent="0.25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20"/>
    </row>
    <row r="75" spans="2:13" x14ac:dyDescent="0.25">
      <c r="B75" s="18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20"/>
    </row>
    <row r="76" spans="2:13" x14ac:dyDescent="0.25">
      <c r="B76" s="18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20"/>
    </row>
    <row r="77" spans="2:13" x14ac:dyDescent="0.25">
      <c r="B77" s="18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20"/>
    </row>
    <row r="78" spans="2:13" x14ac:dyDescent="0.25">
      <c r="B78" s="18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20"/>
    </row>
    <row r="79" spans="2:13" x14ac:dyDescent="0.25">
      <c r="B79" s="18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20"/>
    </row>
    <row r="80" spans="2:13" x14ac:dyDescent="0.25">
      <c r="B80" s="18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20"/>
    </row>
    <row r="81" spans="2:13" x14ac:dyDescent="0.25">
      <c r="B81" s="18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20"/>
    </row>
    <row r="82" spans="2:13" x14ac:dyDescent="0.25">
      <c r="B82" s="18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20"/>
    </row>
    <row r="83" spans="2:13" x14ac:dyDescent="0.25">
      <c r="B83" s="18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20"/>
    </row>
    <row r="84" spans="2:13" x14ac:dyDescent="0.25">
      <c r="B84" s="18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20"/>
    </row>
    <row r="85" spans="2:13" x14ac:dyDescent="0.25">
      <c r="B85" s="18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20"/>
    </row>
    <row r="86" spans="2:13" x14ac:dyDescent="0.25">
      <c r="B86" s="18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20"/>
    </row>
    <row r="87" spans="2:13" ht="15.75" thickBot="1" x14ac:dyDescent="0.3">
      <c r="B87" s="21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3"/>
    </row>
  </sheetData>
  <pageMargins left="0.7" right="0.7" top="0.75" bottom="0.75" header="0.3" footer="0.3"/>
  <pageSetup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49"/>
  <sheetViews>
    <sheetView showGridLines="0" tabSelected="1" zoomScale="80" zoomScaleNormal="80" workbookViewId="0">
      <selection activeCell="AE11" sqref="AE11"/>
    </sheetView>
  </sheetViews>
  <sheetFormatPr defaultColWidth="9.140625" defaultRowHeight="15" outlineLevelRow="1" x14ac:dyDescent="0.25"/>
  <cols>
    <col min="1" max="1" width="6.85546875" style="27" customWidth="1"/>
    <col min="2" max="2" width="10.42578125" style="27" customWidth="1"/>
    <col min="3" max="3" width="4.85546875" style="27" customWidth="1"/>
    <col min="4" max="4" width="15.140625" style="27" customWidth="1"/>
    <col min="5" max="5" width="6.140625" style="26" customWidth="1"/>
    <col min="6" max="17" width="5.28515625" style="26" customWidth="1"/>
    <col min="18" max="18" width="6" style="26" customWidth="1"/>
    <col min="19" max="22" width="5.28515625" style="26" customWidth="1"/>
    <col min="23" max="24" width="8.5703125" style="26" customWidth="1"/>
    <col min="25" max="25" width="17.42578125" style="26" customWidth="1"/>
    <col min="26" max="26" width="11.85546875" style="26" customWidth="1"/>
    <col min="27" max="27" width="11.42578125" style="5" customWidth="1"/>
    <col min="28" max="28" width="11.85546875" style="27" customWidth="1"/>
    <col min="29" max="29" width="13.28515625" style="25" customWidth="1"/>
    <col min="30" max="30" width="13.28515625" style="26" bestFit="1" customWidth="1"/>
    <col min="31" max="31" width="17.28515625" style="27" customWidth="1"/>
    <col min="32" max="32" width="11.7109375" style="27" customWidth="1"/>
    <col min="33" max="33" width="9.140625" style="27"/>
    <col min="34" max="34" width="15" style="27" bestFit="1" customWidth="1"/>
    <col min="35" max="16384" width="9.140625" style="27"/>
  </cols>
  <sheetData>
    <row r="1" spans="2:30" ht="15.75" thickBot="1" x14ac:dyDescent="0.3"/>
    <row r="2" spans="2:30" ht="16.5" thickBot="1" x14ac:dyDescent="0.3">
      <c r="B2" s="61"/>
      <c r="C2" s="91" t="s">
        <v>147</v>
      </c>
      <c r="D2" s="62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92"/>
      <c r="AA2" s="64"/>
      <c r="AB2" s="65"/>
      <c r="AC2" s="66"/>
    </row>
    <row r="3" spans="2:30" ht="12.75" customHeight="1" outlineLevel="1" thickBot="1" x14ac:dyDescent="0.3">
      <c r="B3" s="458" t="s">
        <v>109</v>
      </c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  <c r="P3" s="459"/>
      <c r="Q3" s="459"/>
      <c r="R3" s="459"/>
      <c r="S3" s="459"/>
      <c r="T3" s="459"/>
      <c r="U3" s="459"/>
      <c r="V3" s="460"/>
      <c r="W3" s="80" t="s">
        <v>58</v>
      </c>
      <c r="X3" s="80" t="s">
        <v>59</v>
      </c>
      <c r="Y3" s="324" t="s">
        <v>60</v>
      </c>
      <c r="Z3" s="467" t="s">
        <v>103</v>
      </c>
      <c r="AA3" s="468"/>
      <c r="AB3" s="468"/>
      <c r="AC3" s="469"/>
      <c r="AD3" s="27"/>
    </row>
    <row r="4" spans="2:30" ht="12.75" customHeight="1" outlineLevel="1" x14ac:dyDescent="0.2">
      <c r="B4" s="450" t="s">
        <v>159</v>
      </c>
      <c r="C4" s="446" t="s">
        <v>1</v>
      </c>
      <c r="D4" s="447"/>
      <c r="E4" s="32">
        <v>11</v>
      </c>
      <c r="F4" s="78">
        <v>1</v>
      </c>
      <c r="G4" s="78">
        <v>17</v>
      </c>
      <c r="H4" s="78">
        <v>13</v>
      </c>
      <c r="I4" s="78">
        <v>3</v>
      </c>
      <c r="J4" s="78">
        <v>7</v>
      </c>
      <c r="K4" s="78">
        <v>9</v>
      </c>
      <c r="L4" s="78">
        <v>15</v>
      </c>
      <c r="M4" s="33">
        <v>5</v>
      </c>
      <c r="N4" s="32">
        <v>6</v>
      </c>
      <c r="O4" s="78">
        <v>16</v>
      </c>
      <c r="P4" s="78">
        <v>2</v>
      </c>
      <c r="Q4" s="78">
        <v>8</v>
      </c>
      <c r="R4" s="78">
        <v>14</v>
      </c>
      <c r="S4" s="78">
        <v>18</v>
      </c>
      <c r="T4" s="78">
        <v>12</v>
      </c>
      <c r="U4" s="78">
        <v>4</v>
      </c>
      <c r="V4" s="30">
        <v>10</v>
      </c>
      <c r="W4" s="31">
        <v>73.2</v>
      </c>
      <c r="X4" s="78">
        <v>134</v>
      </c>
      <c r="Y4" s="461">
        <v>6651</v>
      </c>
      <c r="Z4" s="470"/>
      <c r="AA4" s="471"/>
      <c r="AB4" s="471"/>
      <c r="AC4" s="472"/>
      <c r="AD4" s="27"/>
    </row>
    <row r="5" spans="2:30" ht="12.75" customHeight="1" outlineLevel="1" thickBot="1" x14ac:dyDescent="0.25">
      <c r="B5" s="450"/>
      <c r="C5" s="448" t="s">
        <v>3</v>
      </c>
      <c r="D5" s="449"/>
      <c r="E5" s="28">
        <v>4</v>
      </c>
      <c r="F5" s="76">
        <v>4</v>
      </c>
      <c r="G5" s="76">
        <v>3</v>
      </c>
      <c r="H5" s="76">
        <v>4</v>
      </c>
      <c r="I5" s="76">
        <v>4</v>
      </c>
      <c r="J5" s="76">
        <v>5</v>
      </c>
      <c r="K5" s="76">
        <v>4</v>
      </c>
      <c r="L5" s="76">
        <v>3</v>
      </c>
      <c r="M5" s="35">
        <v>5</v>
      </c>
      <c r="N5" s="28">
        <v>4</v>
      </c>
      <c r="O5" s="76">
        <v>3</v>
      </c>
      <c r="P5" s="76">
        <v>4</v>
      </c>
      <c r="Q5" s="76">
        <v>5</v>
      </c>
      <c r="R5" s="76">
        <v>4</v>
      </c>
      <c r="S5" s="76">
        <v>3</v>
      </c>
      <c r="T5" s="76">
        <v>4</v>
      </c>
      <c r="U5" s="76">
        <v>4</v>
      </c>
      <c r="V5" s="29">
        <v>5</v>
      </c>
      <c r="W5" s="36" t="s">
        <v>110</v>
      </c>
      <c r="X5" s="36">
        <f>SUM(E5:V5)</f>
        <v>72</v>
      </c>
      <c r="Y5" s="462"/>
      <c r="Z5" s="473"/>
      <c r="AA5" s="474"/>
      <c r="AB5" s="474"/>
      <c r="AC5" s="475"/>
      <c r="AD5" s="27"/>
    </row>
    <row r="6" spans="2:30" ht="15" customHeight="1" outlineLevel="1" thickBot="1" x14ac:dyDescent="0.25">
      <c r="B6" s="451"/>
      <c r="C6" s="34"/>
      <c r="D6" s="39" t="s">
        <v>4</v>
      </c>
      <c r="E6" s="69" t="s">
        <v>12</v>
      </c>
      <c r="F6" s="70" t="s">
        <v>13</v>
      </c>
      <c r="G6" s="70" t="s">
        <v>11</v>
      </c>
      <c r="H6" s="70" t="s">
        <v>9</v>
      </c>
      <c r="I6" s="70" t="s">
        <v>10</v>
      </c>
      <c r="J6" s="70" t="s">
        <v>14</v>
      </c>
      <c r="K6" s="70" t="s">
        <v>15</v>
      </c>
      <c r="L6" s="70" t="s">
        <v>16</v>
      </c>
      <c r="M6" s="70" t="s">
        <v>17</v>
      </c>
      <c r="N6" s="71" t="s">
        <v>18</v>
      </c>
      <c r="O6" s="70" t="s">
        <v>19</v>
      </c>
      <c r="P6" s="70" t="s">
        <v>20</v>
      </c>
      <c r="Q6" s="70" t="s">
        <v>21</v>
      </c>
      <c r="R6" s="70" t="s">
        <v>22</v>
      </c>
      <c r="S6" s="70" t="s">
        <v>23</v>
      </c>
      <c r="T6" s="70" t="s">
        <v>24</v>
      </c>
      <c r="U6" s="70" t="s">
        <v>25</v>
      </c>
      <c r="V6" s="70" t="s">
        <v>26</v>
      </c>
      <c r="W6" s="69" t="s">
        <v>27</v>
      </c>
      <c r="X6" s="70" t="s">
        <v>2</v>
      </c>
      <c r="Y6" s="325" t="s">
        <v>180</v>
      </c>
      <c r="Z6" s="99" t="s">
        <v>32</v>
      </c>
      <c r="AA6" s="388" t="s">
        <v>111</v>
      </c>
      <c r="AB6" s="99" t="s">
        <v>71</v>
      </c>
      <c r="AC6" s="99" t="s">
        <v>30</v>
      </c>
      <c r="AD6" s="27"/>
    </row>
    <row r="7" spans="2:30" ht="12.75" customHeight="1" outlineLevel="1" x14ac:dyDescent="0.2">
      <c r="B7" s="489" t="s">
        <v>160</v>
      </c>
      <c r="C7" s="234" t="s">
        <v>94</v>
      </c>
      <c r="D7" s="235" t="s">
        <v>31</v>
      </c>
      <c r="E7" s="166"/>
      <c r="F7" s="163"/>
      <c r="G7" s="163"/>
      <c r="H7" s="163"/>
      <c r="I7" s="163"/>
      <c r="J7" s="163"/>
      <c r="K7" s="163"/>
      <c r="L7" s="163"/>
      <c r="M7" s="165"/>
      <c r="N7" s="166"/>
      <c r="O7" s="163"/>
      <c r="P7" s="163"/>
      <c r="Q7" s="163"/>
      <c r="R7" s="163"/>
      <c r="S7" s="163"/>
      <c r="T7" s="163"/>
      <c r="U7" s="163"/>
      <c r="V7" s="165"/>
      <c r="W7" s="167">
        <v>91</v>
      </c>
      <c r="X7" s="168">
        <v>91</v>
      </c>
      <c r="Y7" s="168">
        <v>0</v>
      </c>
      <c r="Z7" s="270">
        <f>'Contact-Player Info'!H13</f>
        <v>3.5</v>
      </c>
      <c r="AA7" s="288">
        <f>'Contact-Player Info'!I13</f>
        <v>0</v>
      </c>
      <c r="AB7" s="484">
        <v>80</v>
      </c>
      <c r="AC7" s="476">
        <v>1.5</v>
      </c>
      <c r="AD7" s="27"/>
    </row>
    <row r="8" spans="2:30" ht="15" customHeight="1" outlineLevel="1" x14ac:dyDescent="0.2">
      <c r="B8" s="488"/>
      <c r="C8" s="236" t="s">
        <v>95</v>
      </c>
      <c r="D8" s="237" t="s">
        <v>33</v>
      </c>
      <c r="E8" s="172"/>
      <c r="F8" s="350"/>
      <c r="G8" s="169"/>
      <c r="H8" s="169"/>
      <c r="I8" s="350"/>
      <c r="J8" s="350"/>
      <c r="K8" s="350"/>
      <c r="L8" s="169"/>
      <c r="M8" s="351"/>
      <c r="N8" s="352"/>
      <c r="O8" s="169"/>
      <c r="P8" s="350"/>
      <c r="Q8" s="350"/>
      <c r="R8" s="169"/>
      <c r="S8" s="169"/>
      <c r="T8" s="169"/>
      <c r="U8" s="350"/>
      <c r="V8" s="171"/>
      <c r="W8" s="93">
        <v>86</v>
      </c>
      <c r="X8" s="94">
        <v>75</v>
      </c>
      <c r="Y8" s="94">
        <v>9</v>
      </c>
      <c r="Z8" s="272">
        <f>'Contact-Player Info'!H14</f>
        <v>10.75</v>
      </c>
      <c r="AA8" s="289">
        <f>'Contact-Player Info'!I14</f>
        <v>9</v>
      </c>
      <c r="AB8" s="485"/>
      <c r="AC8" s="477"/>
      <c r="AD8" s="27"/>
    </row>
    <row r="9" spans="2:30" ht="15" customHeight="1" outlineLevel="1" x14ac:dyDescent="0.2">
      <c r="B9" s="488"/>
      <c r="C9" s="236" t="s">
        <v>96</v>
      </c>
      <c r="D9" s="237" t="s">
        <v>38</v>
      </c>
      <c r="E9" s="353"/>
      <c r="F9" s="350"/>
      <c r="G9" s="174"/>
      <c r="H9" s="174"/>
      <c r="I9" s="350"/>
      <c r="J9" s="350"/>
      <c r="K9" s="350"/>
      <c r="L9" s="174"/>
      <c r="M9" s="351"/>
      <c r="N9" s="352"/>
      <c r="O9" s="169"/>
      <c r="P9" s="350"/>
      <c r="Q9" s="350"/>
      <c r="R9" s="169"/>
      <c r="S9" s="169"/>
      <c r="T9" s="350"/>
      <c r="U9" s="350"/>
      <c r="V9" s="357"/>
      <c r="W9" s="179">
        <v>84</v>
      </c>
      <c r="X9" s="180">
        <v>72</v>
      </c>
      <c r="Y9" s="180">
        <v>12</v>
      </c>
      <c r="Z9" s="272">
        <f>'Contact-Player Info'!H15</f>
        <v>12.95</v>
      </c>
      <c r="AA9" s="289">
        <f>'Contact-Player Info'!I15</f>
        <v>12</v>
      </c>
      <c r="AB9" s="485"/>
      <c r="AC9" s="477"/>
      <c r="AD9" s="27"/>
    </row>
    <row r="10" spans="2:30" ht="15.75" customHeight="1" outlineLevel="1" thickBot="1" x14ac:dyDescent="0.25">
      <c r="B10" s="488"/>
      <c r="C10" s="238" t="s">
        <v>97</v>
      </c>
      <c r="D10" s="239" t="s">
        <v>34</v>
      </c>
      <c r="E10" s="354"/>
      <c r="F10" s="350"/>
      <c r="G10" s="355"/>
      <c r="H10" s="356"/>
      <c r="I10" s="350"/>
      <c r="J10" s="350"/>
      <c r="K10" s="350"/>
      <c r="L10" s="355"/>
      <c r="M10" s="351"/>
      <c r="N10" s="352"/>
      <c r="O10" s="350"/>
      <c r="P10" s="350"/>
      <c r="Q10" s="350"/>
      <c r="R10" s="350"/>
      <c r="S10" s="169"/>
      <c r="T10" s="350"/>
      <c r="U10" s="350"/>
      <c r="V10" s="358"/>
      <c r="W10" s="95">
        <v>99</v>
      </c>
      <c r="X10" s="96">
        <v>82</v>
      </c>
      <c r="Y10" s="96">
        <v>17</v>
      </c>
      <c r="Z10" s="278">
        <f>'Contact-Player Info'!H16</f>
        <v>17.399999999999999</v>
      </c>
      <c r="AA10" s="290">
        <f>'Contact-Player Info'!I16</f>
        <v>17</v>
      </c>
      <c r="AB10" s="486"/>
      <c r="AC10" s="478"/>
      <c r="AD10" s="27"/>
    </row>
    <row r="11" spans="2:30" ht="12.75" customHeight="1" outlineLevel="1" x14ac:dyDescent="0.2">
      <c r="B11" s="487" t="s">
        <v>161</v>
      </c>
      <c r="C11" s="240" t="s">
        <v>63</v>
      </c>
      <c r="D11" s="241" t="s">
        <v>173</v>
      </c>
      <c r="E11" s="166"/>
      <c r="F11" s="359"/>
      <c r="G11" s="163"/>
      <c r="H11" s="163"/>
      <c r="I11" s="163"/>
      <c r="J11" s="163"/>
      <c r="K11" s="163"/>
      <c r="L11" s="163"/>
      <c r="M11" s="165"/>
      <c r="N11" s="166"/>
      <c r="O11" s="163"/>
      <c r="P11" s="163"/>
      <c r="Q11" s="163"/>
      <c r="R11" s="163"/>
      <c r="S11" s="163"/>
      <c r="T11" s="163"/>
      <c r="U11" s="163"/>
      <c r="V11" s="165"/>
      <c r="W11" s="167">
        <v>78</v>
      </c>
      <c r="X11" s="168">
        <v>77</v>
      </c>
      <c r="Y11" s="168">
        <v>1</v>
      </c>
      <c r="Z11" s="271">
        <f>'Contact-Player Info'!H17</f>
        <v>3.8</v>
      </c>
      <c r="AA11" s="291">
        <f>'Contact-Player Info'!I17</f>
        <v>1</v>
      </c>
      <c r="AB11" s="484">
        <v>75</v>
      </c>
      <c r="AC11" s="476">
        <v>0.5</v>
      </c>
      <c r="AD11" s="27"/>
    </row>
    <row r="12" spans="2:30" ht="15" customHeight="1" outlineLevel="1" x14ac:dyDescent="0.2">
      <c r="B12" s="488"/>
      <c r="C12" s="242" t="s">
        <v>64</v>
      </c>
      <c r="D12" s="243" t="s">
        <v>28</v>
      </c>
      <c r="E12" s="172"/>
      <c r="F12" s="360"/>
      <c r="G12" s="169"/>
      <c r="H12" s="169"/>
      <c r="I12" s="360"/>
      <c r="J12" s="169"/>
      <c r="K12" s="169"/>
      <c r="L12" s="169"/>
      <c r="M12" s="171"/>
      <c r="N12" s="172"/>
      <c r="O12" s="169"/>
      <c r="P12" s="360"/>
      <c r="Q12" s="169"/>
      <c r="R12" s="169"/>
      <c r="S12" s="169"/>
      <c r="T12" s="169"/>
      <c r="U12" s="169"/>
      <c r="V12" s="171"/>
      <c r="W12" s="93">
        <v>83</v>
      </c>
      <c r="X12" s="94">
        <v>80</v>
      </c>
      <c r="Y12" s="94">
        <v>3</v>
      </c>
      <c r="Z12" s="273">
        <f>'Contact-Player Info'!H18</f>
        <v>5.8</v>
      </c>
      <c r="AA12" s="292">
        <f>'Contact-Player Info'!I18</f>
        <v>3</v>
      </c>
      <c r="AB12" s="485"/>
      <c r="AC12" s="477"/>
      <c r="AD12" s="27"/>
    </row>
    <row r="13" spans="2:30" ht="15" customHeight="1" outlineLevel="1" x14ac:dyDescent="0.2">
      <c r="B13" s="488"/>
      <c r="C13" s="242" t="s">
        <v>65</v>
      </c>
      <c r="D13" s="243" t="s">
        <v>29</v>
      </c>
      <c r="E13" s="177"/>
      <c r="F13" s="360"/>
      <c r="G13" s="174"/>
      <c r="H13" s="174"/>
      <c r="I13" s="360"/>
      <c r="J13" s="174"/>
      <c r="K13" s="174"/>
      <c r="L13" s="174"/>
      <c r="M13" s="176"/>
      <c r="N13" s="177"/>
      <c r="O13" s="174"/>
      <c r="P13" s="360"/>
      <c r="Q13" s="174"/>
      <c r="R13" s="174"/>
      <c r="S13" s="174"/>
      <c r="T13" s="174"/>
      <c r="U13" s="174"/>
      <c r="V13" s="176"/>
      <c r="W13" s="179">
        <v>80</v>
      </c>
      <c r="X13" s="180">
        <v>77</v>
      </c>
      <c r="Y13" s="180">
        <v>3</v>
      </c>
      <c r="Z13" s="273">
        <f>'Contact-Player Info'!H19</f>
        <v>5.9</v>
      </c>
      <c r="AA13" s="292">
        <f>'Contact-Player Info'!I19</f>
        <v>3</v>
      </c>
      <c r="AB13" s="485"/>
      <c r="AC13" s="477"/>
      <c r="AD13" s="27"/>
    </row>
    <row r="14" spans="2:30" ht="15.75" customHeight="1" outlineLevel="1" thickBot="1" x14ac:dyDescent="0.25">
      <c r="B14" s="488"/>
      <c r="C14" s="244" t="s">
        <v>66</v>
      </c>
      <c r="D14" s="245" t="s">
        <v>39</v>
      </c>
      <c r="E14" s="360"/>
      <c r="F14" s="360"/>
      <c r="G14" s="360"/>
      <c r="H14" s="360"/>
      <c r="I14" s="360"/>
      <c r="J14" s="360"/>
      <c r="K14" s="360"/>
      <c r="L14" s="360"/>
      <c r="M14" s="360"/>
      <c r="N14" s="360"/>
      <c r="O14" s="360"/>
      <c r="P14" s="360"/>
      <c r="Q14" s="360"/>
      <c r="R14" s="360"/>
      <c r="S14" s="360"/>
      <c r="T14" s="360"/>
      <c r="U14" s="360"/>
      <c r="V14" s="360"/>
      <c r="W14" s="95">
        <v>103</v>
      </c>
      <c r="X14" s="96">
        <v>85</v>
      </c>
      <c r="Y14" s="96">
        <v>18</v>
      </c>
      <c r="Z14" s="281">
        <f>'Contact-Player Info'!H20</f>
        <v>18</v>
      </c>
      <c r="AA14" s="105">
        <f>'Contact-Player Info'!I20</f>
        <v>18</v>
      </c>
      <c r="AB14" s="486"/>
      <c r="AC14" s="478"/>
      <c r="AD14" s="27"/>
    </row>
    <row r="15" spans="2:30" ht="12.75" customHeight="1" outlineLevel="1" x14ac:dyDescent="0.2">
      <c r="B15" s="487" t="s">
        <v>162</v>
      </c>
      <c r="C15" s="246" t="s">
        <v>131</v>
      </c>
      <c r="D15" s="247" t="s">
        <v>174</v>
      </c>
      <c r="E15" s="166"/>
      <c r="F15" s="163"/>
      <c r="G15" s="163"/>
      <c r="H15" s="163"/>
      <c r="I15" s="163"/>
      <c r="J15" s="163"/>
      <c r="K15" s="163"/>
      <c r="L15" s="163"/>
      <c r="M15" s="165"/>
      <c r="N15" s="166"/>
      <c r="O15" s="163"/>
      <c r="P15" s="163"/>
      <c r="Q15" s="163"/>
      <c r="R15" s="163"/>
      <c r="S15" s="163"/>
      <c r="T15" s="163"/>
      <c r="U15" s="163"/>
      <c r="V15" s="165"/>
      <c r="W15" s="167">
        <v>80</v>
      </c>
      <c r="X15" s="168">
        <v>80</v>
      </c>
      <c r="Y15" s="168">
        <v>0</v>
      </c>
      <c r="Z15" s="269">
        <f>'Contact-Player Info'!H9</f>
        <v>3</v>
      </c>
      <c r="AA15" s="293">
        <f>'Contact-Player Info'!I9</f>
        <v>0</v>
      </c>
      <c r="AB15" s="484">
        <v>64</v>
      </c>
      <c r="AC15" s="476">
        <v>0</v>
      </c>
      <c r="AD15" s="27"/>
    </row>
    <row r="16" spans="2:30" ht="15" customHeight="1" outlineLevel="1" x14ac:dyDescent="0.2">
      <c r="B16" s="488"/>
      <c r="C16" s="248" t="s">
        <v>130</v>
      </c>
      <c r="D16" s="249" t="s">
        <v>61</v>
      </c>
      <c r="E16" s="172"/>
      <c r="F16" s="361"/>
      <c r="G16" s="169"/>
      <c r="H16" s="169"/>
      <c r="I16" s="361"/>
      <c r="J16" s="169"/>
      <c r="K16" s="169"/>
      <c r="L16" s="169"/>
      <c r="M16" s="171"/>
      <c r="N16" s="172"/>
      <c r="O16" s="169"/>
      <c r="P16" s="361"/>
      <c r="Q16" s="169"/>
      <c r="R16" s="169"/>
      <c r="S16" s="169"/>
      <c r="T16" s="169"/>
      <c r="U16" s="361"/>
      <c r="V16" s="171"/>
      <c r="W16" s="93">
        <v>86</v>
      </c>
      <c r="X16" s="94">
        <v>82</v>
      </c>
      <c r="Y16" s="94">
        <v>4</v>
      </c>
      <c r="Z16" s="274">
        <f>'Contact-Player Info'!H10</f>
        <v>6.4499999999999993</v>
      </c>
      <c r="AA16" s="193">
        <f>'Contact-Player Info'!I10</f>
        <v>4</v>
      </c>
      <c r="AB16" s="485"/>
      <c r="AC16" s="477"/>
      <c r="AD16" s="27"/>
    </row>
    <row r="17" spans="2:30" ht="15" customHeight="1" outlineLevel="1" x14ac:dyDescent="0.2">
      <c r="B17" s="488"/>
      <c r="C17" s="248" t="s">
        <v>129</v>
      </c>
      <c r="D17" s="249" t="s">
        <v>36</v>
      </c>
      <c r="E17" s="177"/>
      <c r="F17" s="361"/>
      <c r="G17" s="174"/>
      <c r="H17" s="174"/>
      <c r="I17" s="361"/>
      <c r="J17" s="362"/>
      <c r="K17" s="174"/>
      <c r="L17" s="174"/>
      <c r="M17" s="364"/>
      <c r="N17" s="363"/>
      <c r="O17" s="174"/>
      <c r="P17" s="361"/>
      <c r="Q17" s="362"/>
      <c r="R17" s="174"/>
      <c r="S17" s="174"/>
      <c r="T17" s="174"/>
      <c r="U17" s="361"/>
      <c r="V17" s="176"/>
      <c r="W17" s="179">
        <v>98</v>
      </c>
      <c r="X17" s="180">
        <v>90</v>
      </c>
      <c r="Y17" s="180">
        <v>8</v>
      </c>
      <c r="Z17" s="274">
        <f>'Contact-Player Info'!H11</f>
        <v>9.5500000000000007</v>
      </c>
      <c r="AA17" s="193">
        <f>'Contact-Player Info'!I11</f>
        <v>8</v>
      </c>
      <c r="AB17" s="485"/>
      <c r="AC17" s="477"/>
      <c r="AD17" s="27"/>
    </row>
    <row r="18" spans="2:30" ht="15.75" customHeight="1" outlineLevel="1" thickBot="1" x14ac:dyDescent="0.25">
      <c r="B18" s="488"/>
      <c r="C18" s="250" t="s">
        <v>128</v>
      </c>
      <c r="D18" s="251" t="s">
        <v>37</v>
      </c>
      <c r="E18" s="365"/>
      <c r="F18" s="361"/>
      <c r="G18" s="181"/>
      <c r="H18" s="366"/>
      <c r="I18" s="361"/>
      <c r="J18" s="367"/>
      <c r="K18" s="367"/>
      <c r="L18" s="367"/>
      <c r="M18" s="368"/>
      <c r="N18" s="365"/>
      <c r="O18" s="181"/>
      <c r="P18" s="361"/>
      <c r="Q18" s="367"/>
      <c r="R18" s="367"/>
      <c r="S18" s="181"/>
      <c r="T18" s="367"/>
      <c r="U18" s="361"/>
      <c r="V18" s="368"/>
      <c r="W18" s="95">
        <v>111</v>
      </c>
      <c r="X18" s="96">
        <v>96</v>
      </c>
      <c r="Y18" s="96">
        <v>15</v>
      </c>
      <c r="Z18" s="284">
        <f>'Contact-Player Info'!H12</f>
        <v>15.649999999999999</v>
      </c>
      <c r="AA18" s="294">
        <f>'Contact-Player Info'!I12</f>
        <v>15</v>
      </c>
      <c r="AB18" s="486"/>
      <c r="AC18" s="478"/>
      <c r="AD18" s="27"/>
    </row>
    <row r="19" spans="2:30" ht="12.75" customHeight="1" outlineLevel="1" x14ac:dyDescent="0.2">
      <c r="B19" s="487" t="s">
        <v>158</v>
      </c>
      <c r="C19" s="252" t="s">
        <v>112</v>
      </c>
      <c r="D19" s="253" t="s">
        <v>88</v>
      </c>
      <c r="E19" s="166"/>
      <c r="F19" s="163"/>
      <c r="G19" s="163"/>
      <c r="H19" s="164"/>
      <c r="I19" s="164"/>
      <c r="J19" s="163"/>
      <c r="K19" s="163"/>
      <c r="L19" s="163"/>
      <c r="M19" s="165"/>
      <c r="N19" s="166"/>
      <c r="O19" s="163"/>
      <c r="P19" s="163"/>
      <c r="Q19" s="163"/>
      <c r="R19" s="164"/>
      <c r="S19" s="163"/>
      <c r="T19" s="163"/>
      <c r="U19" s="163"/>
      <c r="V19" s="165"/>
      <c r="W19" s="167">
        <v>73</v>
      </c>
      <c r="X19" s="168">
        <v>73</v>
      </c>
      <c r="Y19" s="168">
        <v>0</v>
      </c>
      <c r="Z19" s="286">
        <f>'Contact-Player Info'!H5</f>
        <v>2.8</v>
      </c>
      <c r="AA19" s="286">
        <f>'Contact-Player Info'!I5</f>
        <v>0</v>
      </c>
      <c r="AB19" s="484">
        <v>76</v>
      </c>
      <c r="AC19" s="476">
        <v>1</v>
      </c>
      <c r="AD19" s="27"/>
    </row>
    <row r="20" spans="2:30" ht="15" customHeight="1" outlineLevel="1" x14ac:dyDescent="0.2">
      <c r="B20" s="488"/>
      <c r="C20" s="254" t="s">
        <v>113</v>
      </c>
      <c r="D20" s="255" t="s">
        <v>81</v>
      </c>
      <c r="E20" s="233"/>
      <c r="F20" s="169"/>
      <c r="G20" s="170"/>
      <c r="H20" s="170"/>
      <c r="I20" s="170"/>
      <c r="J20" s="169"/>
      <c r="K20" s="169"/>
      <c r="L20" s="169"/>
      <c r="M20" s="171"/>
      <c r="N20" s="172"/>
      <c r="O20" s="169"/>
      <c r="P20" s="169"/>
      <c r="Q20" s="170"/>
      <c r="R20" s="170"/>
      <c r="S20" s="169"/>
      <c r="T20" s="169"/>
      <c r="U20" s="169"/>
      <c r="V20" s="173"/>
      <c r="W20" s="93">
        <v>85</v>
      </c>
      <c r="X20" s="94">
        <v>85</v>
      </c>
      <c r="Y20" s="94">
        <v>0</v>
      </c>
      <c r="Z20" s="276">
        <f>'Contact-Player Info'!H6</f>
        <v>2.8499999999999996</v>
      </c>
      <c r="AA20" s="295">
        <f>'Contact-Player Info'!I6</f>
        <v>0</v>
      </c>
      <c r="AB20" s="485"/>
      <c r="AC20" s="477"/>
      <c r="AD20" s="27"/>
    </row>
    <row r="21" spans="2:30" ht="15" customHeight="1" outlineLevel="1" x14ac:dyDescent="0.2">
      <c r="B21" s="488"/>
      <c r="C21" s="254" t="s">
        <v>114</v>
      </c>
      <c r="D21" s="255" t="s">
        <v>93</v>
      </c>
      <c r="E21" s="174"/>
      <c r="F21" s="370"/>
      <c r="G21" s="175"/>
      <c r="H21" s="175"/>
      <c r="I21" s="369"/>
      <c r="J21" s="174"/>
      <c r="K21" s="175"/>
      <c r="L21" s="174"/>
      <c r="M21" s="371"/>
      <c r="N21" s="177"/>
      <c r="O21" s="174"/>
      <c r="P21" s="370"/>
      <c r="Q21" s="175"/>
      <c r="R21" s="175"/>
      <c r="S21" s="174"/>
      <c r="T21" s="175"/>
      <c r="U21" s="370"/>
      <c r="V21" s="178"/>
      <c r="W21" s="179">
        <v>89</v>
      </c>
      <c r="X21" s="180">
        <v>84</v>
      </c>
      <c r="Y21" s="180">
        <v>5</v>
      </c>
      <c r="Z21" s="276">
        <f>'Contact-Player Info'!H7</f>
        <v>7.1999999999999993</v>
      </c>
      <c r="AA21" s="295">
        <f>'Contact-Player Info'!I7</f>
        <v>5</v>
      </c>
      <c r="AB21" s="485"/>
      <c r="AC21" s="477"/>
      <c r="AD21" s="27"/>
    </row>
    <row r="22" spans="2:30" ht="15.75" customHeight="1" outlineLevel="1" thickBot="1" x14ac:dyDescent="0.25">
      <c r="B22" s="490"/>
      <c r="C22" s="256" t="s">
        <v>115</v>
      </c>
      <c r="D22" s="257" t="s">
        <v>105</v>
      </c>
      <c r="E22" s="183"/>
      <c r="F22" s="370"/>
      <c r="G22" s="182"/>
      <c r="H22" s="182"/>
      <c r="I22" s="372"/>
      <c r="J22" s="372"/>
      <c r="K22" s="372"/>
      <c r="L22" s="181"/>
      <c r="M22" s="373"/>
      <c r="N22" s="374"/>
      <c r="O22" s="181"/>
      <c r="P22" s="375"/>
      <c r="Q22" s="372"/>
      <c r="R22" s="182"/>
      <c r="S22" s="182"/>
      <c r="T22" s="182"/>
      <c r="U22" s="375"/>
      <c r="V22" s="184"/>
      <c r="W22" s="95">
        <v>87</v>
      </c>
      <c r="X22" s="96">
        <v>78</v>
      </c>
      <c r="Y22" s="96">
        <v>9</v>
      </c>
      <c r="Z22" s="287">
        <f>'Contact-Player Info'!H8</f>
        <v>10.95</v>
      </c>
      <c r="AA22" s="296">
        <f>'Contact-Player Info'!I8</f>
        <v>9</v>
      </c>
      <c r="AB22" s="486"/>
      <c r="AC22" s="478"/>
      <c r="AD22" s="27"/>
    </row>
    <row r="23" spans="2:30" ht="15.75" customHeight="1" outlineLevel="1" x14ac:dyDescent="0.2"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C23" s="27"/>
      <c r="AD23" s="27"/>
    </row>
    <row r="24" spans="2:30" ht="13.5" thickBot="1" x14ac:dyDescent="0.25"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7"/>
      <c r="X24" s="7"/>
      <c r="Y24" s="7"/>
      <c r="Z24" s="7"/>
      <c r="AA24" s="6"/>
      <c r="AC24" s="27"/>
      <c r="AD24" s="27"/>
    </row>
    <row r="25" spans="2:30" ht="16.5" thickBot="1" x14ac:dyDescent="0.3">
      <c r="B25" s="61"/>
      <c r="C25" s="91" t="s">
        <v>148</v>
      </c>
      <c r="D25" s="62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92"/>
      <c r="AA25" s="64"/>
      <c r="AB25" s="65"/>
      <c r="AC25" s="66"/>
      <c r="AD25" s="27"/>
    </row>
    <row r="26" spans="2:30" ht="15.75" customHeight="1" thickBot="1" x14ac:dyDescent="0.3">
      <c r="B26" s="458" t="s">
        <v>109</v>
      </c>
      <c r="C26" s="459"/>
      <c r="D26" s="459"/>
      <c r="E26" s="459"/>
      <c r="F26" s="459"/>
      <c r="G26" s="459"/>
      <c r="H26" s="459"/>
      <c r="I26" s="459"/>
      <c r="J26" s="459"/>
      <c r="K26" s="459"/>
      <c r="L26" s="459"/>
      <c r="M26" s="459"/>
      <c r="N26" s="459"/>
      <c r="O26" s="459"/>
      <c r="P26" s="459"/>
      <c r="Q26" s="459"/>
      <c r="R26" s="459"/>
      <c r="S26" s="459"/>
      <c r="T26" s="459"/>
      <c r="U26" s="459"/>
      <c r="V26" s="460"/>
      <c r="W26" s="80" t="s">
        <v>58</v>
      </c>
      <c r="X26" s="80" t="s">
        <v>59</v>
      </c>
      <c r="Y26" s="324" t="s">
        <v>60</v>
      </c>
      <c r="Z26" s="495" t="s">
        <v>125</v>
      </c>
      <c r="AA26" s="468"/>
      <c r="AB26" s="468"/>
      <c r="AC26" s="469"/>
      <c r="AD26" s="27"/>
    </row>
    <row r="27" spans="2:30" ht="15" customHeight="1" x14ac:dyDescent="0.2">
      <c r="B27" s="450" t="s">
        <v>159</v>
      </c>
      <c r="C27" s="446" t="s">
        <v>1</v>
      </c>
      <c r="D27" s="447"/>
      <c r="E27" s="32">
        <v>5</v>
      </c>
      <c r="F27" s="78">
        <v>7</v>
      </c>
      <c r="G27" s="78">
        <v>15</v>
      </c>
      <c r="H27" s="78">
        <v>9</v>
      </c>
      <c r="I27" s="78">
        <v>17</v>
      </c>
      <c r="J27" s="78">
        <v>3</v>
      </c>
      <c r="K27" s="78">
        <v>1</v>
      </c>
      <c r="L27" s="78">
        <v>13</v>
      </c>
      <c r="M27" s="33">
        <v>11</v>
      </c>
      <c r="N27" s="32">
        <v>8</v>
      </c>
      <c r="O27" s="78">
        <v>4</v>
      </c>
      <c r="P27" s="78">
        <v>18</v>
      </c>
      <c r="Q27" s="78">
        <v>12</v>
      </c>
      <c r="R27" s="78">
        <v>2</v>
      </c>
      <c r="S27" s="78">
        <v>10</v>
      </c>
      <c r="T27" s="78">
        <v>14</v>
      </c>
      <c r="U27" s="78">
        <v>16</v>
      </c>
      <c r="V27" s="30">
        <v>6</v>
      </c>
      <c r="W27" s="31">
        <v>72.3</v>
      </c>
      <c r="X27" s="78">
        <v>131</v>
      </c>
      <c r="Y27" s="461">
        <v>6570</v>
      </c>
      <c r="Z27" s="470"/>
      <c r="AA27" s="471"/>
      <c r="AB27" s="471"/>
      <c r="AC27" s="472"/>
      <c r="AD27" s="27"/>
    </row>
    <row r="28" spans="2:30" ht="15.75" customHeight="1" thickBot="1" x14ac:dyDescent="0.25">
      <c r="B28" s="450"/>
      <c r="C28" s="448" t="s">
        <v>3</v>
      </c>
      <c r="D28" s="449"/>
      <c r="E28" s="28">
        <v>4</v>
      </c>
      <c r="F28" s="76">
        <v>4</v>
      </c>
      <c r="G28" s="76">
        <v>4</v>
      </c>
      <c r="H28" s="76">
        <v>5</v>
      </c>
      <c r="I28" s="76">
        <v>3</v>
      </c>
      <c r="J28" s="76">
        <v>4</v>
      </c>
      <c r="K28" s="76">
        <v>4</v>
      </c>
      <c r="L28" s="76">
        <v>3</v>
      </c>
      <c r="M28" s="35">
        <v>5</v>
      </c>
      <c r="N28" s="28">
        <v>5</v>
      </c>
      <c r="O28" s="76">
        <v>4</v>
      </c>
      <c r="P28" s="76">
        <v>3</v>
      </c>
      <c r="Q28" s="76">
        <v>4</v>
      </c>
      <c r="R28" s="76">
        <v>4</v>
      </c>
      <c r="S28" s="76">
        <v>5</v>
      </c>
      <c r="T28" s="76">
        <v>4</v>
      </c>
      <c r="U28" s="76">
        <v>3</v>
      </c>
      <c r="V28" s="29">
        <v>4</v>
      </c>
      <c r="W28" s="36" t="s">
        <v>110</v>
      </c>
      <c r="X28" s="36">
        <f>SUM(E28:V28)</f>
        <v>72</v>
      </c>
      <c r="Y28" s="462"/>
      <c r="Z28" s="473"/>
      <c r="AA28" s="474"/>
      <c r="AB28" s="474"/>
      <c r="AC28" s="475"/>
      <c r="AD28" s="27"/>
    </row>
    <row r="29" spans="2:30" ht="15.75" customHeight="1" thickBot="1" x14ac:dyDescent="0.25">
      <c r="B29" s="451"/>
      <c r="C29" s="67"/>
      <c r="D29" s="68" t="s">
        <v>4</v>
      </c>
      <c r="E29" s="69" t="s">
        <v>12</v>
      </c>
      <c r="F29" s="70" t="s">
        <v>13</v>
      </c>
      <c r="G29" s="70" t="s">
        <v>11</v>
      </c>
      <c r="H29" s="70" t="s">
        <v>9</v>
      </c>
      <c r="I29" s="70" t="s">
        <v>10</v>
      </c>
      <c r="J29" s="70" t="s">
        <v>14</v>
      </c>
      <c r="K29" s="70" t="s">
        <v>15</v>
      </c>
      <c r="L29" s="70" t="s">
        <v>16</v>
      </c>
      <c r="M29" s="70" t="s">
        <v>17</v>
      </c>
      <c r="N29" s="71" t="s">
        <v>18</v>
      </c>
      <c r="O29" s="70" t="s">
        <v>19</v>
      </c>
      <c r="P29" s="70" t="s">
        <v>20</v>
      </c>
      <c r="Q29" s="70" t="s">
        <v>21</v>
      </c>
      <c r="R29" s="70" t="s">
        <v>22</v>
      </c>
      <c r="S29" s="70" t="s">
        <v>23</v>
      </c>
      <c r="T29" s="70" t="s">
        <v>24</v>
      </c>
      <c r="U29" s="70" t="s">
        <v>25</v>
      </c>
      <c r="V29" s="70" t="s">
        <v>26</v>
      </c>
      <c r="W29" s="99" t="s">
        <v>27</v>
      </c>
      <c r="X29" s="100" t="s">
        <v>2</v>
      </c>
      <c r="Y29" s="325" t="s">
        <v>180</v>
      </c>
      <c r="Z29" s="99" t="s">
        <v>32</v>
      </c>
      <c r="AA29" s="388" t="s">
        <v>111</v>
      </c>
      <c r="AB29" s="99" t="s">
        <v>192</v>
      </c>
      <c r="AC29" s="326" t="s">
        <v>30</v>
      </c>
      <c r="AD29" s="27"/>
    </row>
    <row r="30" spans="2:30" ht="15" customHeight="1" x14ac:dyDescent="0.2">
      <c r="B30" s="466" t="s">
        <v>163</v>
      </c>
      <c r="C30" s="198" t="s">
        <v>112</v>
      </c>
      <c r="D30" s="199" t="s">
        <v>88</v>
      </c>
      <c r="E30" s="155"/>
      <c r="F30" s="156"/>
      <c r="G30" s="156"/>
      <c r="H30" s="156"/>
      <c r="I30" s="156"/>
      <c r="J30" s="156"/>
      <c r="K30" s="156"/>
      <c r="L30" s="156"/>
      <c r="M30" s="157"/>
      <c r="N30" s="155"/>
      <c r="O30" s="156"/>
      <c r="P30" s="156"/>
      <c r="Q30" s="156"/>
      <c r="R30" s="156"/>
      <c r="S30" s="156"/>
      <c r="T30" s="156"/>
      <c r="U30" s="156"/>
      <c r="V30" s="157"/>
      <c r="W30" s="162">
        <v>75</v>
      </c>
      <c r="X30" s="188">
        <v>75</v>
      </c>
      <c r="Y30" s="332">
        <v>0</v>
      </c>
      <c r="Z30" s="195">
        <f>Z19</f>
        <v>2.8</v>
      </c>
      <c r="AA30" s="345">
        <v>0</v>
      </c>
      <c r="AB30" s="437" t="s">
        <v>12</v>
      </c>
      <c r="AC30" s="438">
        <v>1.5</v>
      </c>
      <c r="AD30" s="27"/>
    </row>
    <row r="31" spans="2:30" ht="12.75" customHeight="1" x14ac:dyDescent="0.2">
      <c r="B31" s="453"/>
      <c r="C31" s="206" t="s">
        <v>130</v>
      </c>
      <c r="D31" s="207" t="s">
        <v>61</v>
      </c>
      <c r="E31" s="146"/>
      <c r="F31" s="147"/>
      <c r="G31" s="147"/>
      <c r="H31" s="147"/>
      <c r="I31" s="147"/>
      <c r="J31" s="342"/>
      <c r="K31" s="342"/>
      <c r="L31" s="147"/>
      <c r="M31" s="148"/>
      <c r="N31" s="146"/>
      <c r="O31" s="147"/>
      <c r="P31" s="147"/>
      <c r="Q31" s="147"/>
      <c r="R31" s="342"/>
      <c r="S31" s="147"/>
      <c r="T31" s="147"/>
      <c r="U31" s="147"/>
      <c r="V31" s="148"/>
      <c r="W31" s="160">
        <v>82</v>
      </c>
      <c r="X31" s="186">
        <v>79</v>
      </c>
      <c r="Y31" s="333">
        <v>3</v>
      </c>
      <c r="Z31" s="298">
        <f>Z16</f>
        <v>6.4499999999999993</v>
      </c>
      <c r="AA31" s="346">
        <v>4</v>
      </c>
      <c r="AB31" s="439" t="s">
        <v>13</v>
      </c>
      <c r="AC31" s="440">
        <v>1</v>
      </c>
      <c r="AD31" s="27"/>
    </row>
    <row r="32" spans="2:30" ht="12.75" customHeight="1" x14ac:dyDescent="0.2">
      <c r="B32" s="453"/>
      <c r="C32" s="211" t="s">
        <v>97</v>
      </c>
      <c r="D32" s="212" t="s">
        <v>34</v>
      </c>
      <c r="E32" s="336"/>
      <c r="F32" s="335"/>
      <c r="G32" s="147"/>
      <c r="H32" s="335"/>
      <c r="I32" s="147"/>
      <c r="J32" s="335"/>
      <c r="K32" s="335"/>
      <c r="L32" s="335"/>
      <c r="M32" s="337"/>
      <c r="N32" s="336"/>
      <c r="O32" s="335"/>
      <c r="P32" s="147"/>
      <c r="Q32" s="335"/>
      <c r="R32" s="335"/>
      <c r="S32" s="335"/>
      <c r="T32" s="335"/>
      <c r="U32" s="147"/>
      <c r="V32" s="337"/>
      <c r="W32" s="160">
        <v>95</v>
      </c>
      <c r="X32" s="186">
        <v>81</v>
      </c>
      <c r="Y32" s="333">
        <v>14</v>
      </c>
      <c r="Z32" s="103">
        <f>Z10</f>
        <v>17.399999999999999</v>
      </c>
      <c r="AA32" s="347">
        <v>14</v>
      </c>
      <c r="AB32" s="441" t="s">
        <v>11</v>
      </c>
      <c r="AC32" s="442">
        <v>0.5</v>
      </c>
      <c r="AD32" s="27"/>
    </row>
    <row r="33" spans="1:30" ht="13.5" customHeight="1" thickBot="1" x14ac:dyDescent="0.25">
      <c r="B33" s="454"/>
      <c r="C33" s="119" t="s">
        <v>65</v>
      </c>
      <c r="D33" s="120" t="s">
        <v>29</v>
      </c>
      <c r="E33" s="151"/>
      <c r="F33" s="152"/>
      <c r="G33" s="152"/>
      <c r="H33" s="152"/>
      <c r="I33" s="152"/>
      <c r="J33" s="339"/>
      <c r="K33" s="339"/>
      <c r="L33" s="152"/>
      <c r="M33" s="153"/>
      <c r="N33" s="151"/>
      <c r="O33" s="152"/>
      <c r="P33" s="152"/>
      <c r="Q33" s="152"/>
      <c r="R33" s="339"/>
      <c r="S33" s="152"/>
      <c r="T33" s="152"/>
      <c r="U33" s="152"/>
      <c r="V33" s="153"/>
      <c r="W33" s="161">
        <v>83</v>
      </c>
      <c r="X33" s="187">
        <v>80</v>
      </c>
      <c r="Y33" s="334">
        <v>3</v>
      </c>
      <c r="Z33" s="106">
        <f>Z13</f>
        <v>5.9</v>
      </c>
      <c r="AA33" s="348">
        <v>3</v>
      </c>
      <c r="AB33" s="443" t="s">
        <v>9</v>
      </c>
      <c r="AC33" s="444">
        <v>0</v>
      </c>
      <c r="AD33" s="27"/>
    </row>
    <row r="34" spans="1:30" ht="15" customHeight="1" x14ac:dyDescent="0.2">
      <c r="B34" s="463" t="s">
        <v>164</v>
      </c>
      <c r="C34" s="198" t="s">
        <v>115</v>
      </c>
      <c r="D34" s="199" t="s">
        <v>105</v>
      </c>
      <c r="E34" s="377"/>
      <c r="F34" s="376"/>
      <c r="G34" s="143"/>
      <c r="H34" s="143"/>
      <c r="I34" s="143"/>
      <c r="J34" s="376"/>
      <c r="K34" s="376"/>
      <c r="L34" s="143"/>
      <c r="M34" s="144"/>
      <c r="N34" s="377"/>
      <c r="O34" s="376"/>
      <c r="P34" s="143"/>
      <c r="Q34" s="143"/>
      <c r="R34" s="376"/>
      <c r="S34" s="143"/>
      <c r="T34" s="143"/>
      <c r="U34" s="143"/>
      <c r="V34" s="378"/>
      <c r="W34" s="159">
        <v>85</v>
      </c>
      <c r="X34" s="185">
        <v>77</v>
      </c>
      <c r="Y34" s="332">
        <v>7</v>
      </c>
      <c r="Z34" s="297">
        <f>Z22</f>
        <v>10.95</v>
      </c>
      <c r="AA34" s="349">
        <v>8</v>
      </c>
      <c r="AB34" s="437" t="s">
        <v>11</v>
      </c>
      <c r="AC34" s="438">
        <v>0.5</v>
      </c>
      <c r="AD34" s="27"/>
    </row>
    <row r="35" spans="1:30" ht="15" customHeight="1" x14ac:dyDescent="0.2">
      <c r="B35" s="456"/>
      <c r="C35" s="206" t="s">
        <v>129</v>
      </c>
      <c r="D35" s="207" t="s">
        <v>36</v>
      </c>
      <c r="E35" s="341"/>
      <c r="F35" s="342"/>
      <c r="G35" s="147"/>
      <c r="H35" s="147"/>
      <c r="I35" s="147"/>
      <c r="J35" s="342"/>
      <c r="K35" s="342"/>
      <c r="L35" s="147"/>
      <c r="M35" s="148"/>
      <c r="N35" s="146"/>
      <c r="O35" s="342"/>
      <c r="P35" s="147"/>
      <c r="Q35" s="147"/>
      <c r="R35" s="342"/>
      <c r="S35" s="147"/>
      <c r="T35" s="147"/>
      <c r="U35" s="147"/>
      <c r="V35" s="343"/>
      <c r="W35" s="160">
        <v>84</v>
      </c>
      <c r="X35" s="186">
        <v>77</v>
      </c>
      <c r="Y35" s="333">
        <v>6</v>
      </c>
      <c r="Z35" s="274">
        <f>'Contact-Player Info'!H11</f>
        <v>9.5500000000000007</v>
      </c>
      <c r="AA35" s="346">
        <v>7</v>
      </c>
      <c r="AB35" s="439" t="s">
        <v>13</v>
      </c>
      <c r="AC35" s="440">
        <v>1</v>
      </c>
      <c r="AD35" s="27"/>
    </row>
    <row r="36" spans="1:30" ht="15" customHeight="1" x14ac:dyDescent="0.2">
      <c r="B36" s="456"/>
      <c r="C36" s="211" t="s">
        <v>94</v>
      </c>
      <c r="D36" s="212" t="s">
        <v>31</v>
      </c>
      <c r="E36" s="146"/>
      <c r="F36" s="147"/>
      <c r="G36" s="147"/>
      <c r="H36" s="147"/>
      <c r="I36" s="147"/>
      <c r="J36" s="147"/>
      <c r="K36" s="335"/>
      <c r="L36" s="147"/>
      <c r="M36" s="148"/>
      <c r="N36" s="146"/>
      <c r="O36" s="147"/>
      <c r="P36" s="147"/>
      <c r="Q36" s="147"/>
      <c r="R36" s="147"/>
      <c r="S36" s="147"/>
      <c r="T36" s="147"/>
      <c r="U36" s="147"/>
      <c r="V36" s="148"/>
      <c r="W36" s="160">
        <v>81</v>
      </c>
      <c r="X36" s="186">
        <v>80</v>
      </c>
      <c r="Y36" s="333">
        <v>0</v>
      </c>
      <c r="Z36" s="103">
        <f>Z7</f>
        <v>3.5</v>
      </c>
      <c r="AA36" s="347">
        <v>1</v>
      </c>
      <c r="AB36" s="441" t="s">
        <v>9</v>
      </c>
      <c r="AC36" s="442">
        <v>0</v>
      </c>
      <c r="AD36" s="27"/>
    </row>
    <row r="37" spans="1:30" ht="15.75" customHeight="1" thickBot="1" x14ac:dyDescent="0.25">
      <c r="B37" s="456"/>
      <c r="C37" s="119" t="s">
        <v>64</v>
      </c>
      <c r="D37" s="120" t="s">
        <v>28</v>
      </c>
      <c r="E37" s="151"/>
      <c r="F37" s="152"/>
      <c r="G37" s="152"/>
      <c r="H37" s="152"/>
      <c r="I37" s="152"/>
      <c r="J37" s="339"/>
      <c r="K37" s="339"/>
      <c r="L37" s="152"/>
      <c r="M37" s="153"/>
      <c r="N37" s="151"/>
      <c r="O37" s="152"/>
      <c r="P37" s="152"/>
      <c r="Q37" s="152"/>
      <c r="R37" s="339"/>
      <c r="S37" s="152"/>
      <c r="T37" s="152"/>
      <c r="U37" s="152"/>
      <c r="V37" s="153"/>
      <c r="W37" s="161">
        <v>77</v>
      </c>
      <c r="X37" s="187">
        <v>74</v>
      </c>
      <c r="Y37" s="334">
        <v>2</v>
      </c>
      <c r="Z37" s="106">
        <f>Z12</f>
        <v>5.8</v>
      </c>
      <c r="AA37" s="348">
        <v>3</v>
      </c>
      <c r="AB37" s="443" t="s">
        <v>12</v>
      </c>
      <c r="AC37" s="444">
        <v>1.5</v>
      </c>
      <c r="AD37" s="27"/>
    </row>
    <row r="38" spans="1:30" ht="12.75" customHeight="1" x14ac:dyDescent="0.2">
      <c r="B38" s="466" t="s">
        <v>165</v>
      </c>
      <c r="C38" s="198" t="s">
        <v>114</v>
      </c>
      <c r="D38" s="199" t="s">
        <v>93</v>
      </c>
      <c r="E38" s="142"/>
      <c r="F38" s="143"/>
      <c r="G38" s="143"/>
      <c r="H38" s="143"/>
      <c r="I38" s="143"/>
      <c r="J38" s="376"/>
      <c r="K38" s="376"/>
      <c r="L38" s="143"/>
      <c r="M38" s="144"/>
      <c r="N38" s="142"/>
      <c r="O38" s="376"/>
      <c r="P38" s="143"/>
      <c r="Q38" s="143"/>
      <c r="R38" s="376"/>
      <c r="S38" s="143"/>
      <c r="T38" s="143"/>
      <c r="U38" s="143"/>
      <c r="V38" s="144"/>
      <c r="W38" s="159">
        <v>88</v>
      </c>
      <c r="X38" s="185">
        <v>84</v>
      </c>
      <c r="Y38" s="332">
        <v>3</v>
      </c>
      <c r="Z38" s="297">
        <f>Z21</f>
        <v>7.1999999999999993</v>
      </c>
      <c r="AA38" s="349">
        <v>4</v>
      </c>
      <c r="AB38" s="437" t="s">
        <v>13</v>
      </c>
      <c r="AC38" s="438">
        <v>1</v>
      </c>
      <c r="AD38" s="27"/>
    </row>
    <row r="39" spans="1:30" ht="12.75" customHeight="1" x14ac:dyDescent="0.2">
      <c r="B39" s="453"/>
      <c r="C39" s="206" t="s">
        <v>128</v>
      </c>
      <c r="D39" s="207" t="s">
        <v>37</v>
      </c>
      <c r="E39" s="341"/>
      <c r="F39" s="342"/>
      <c r="G39" s="147"/>
      <c r="H39" s="342"/>
      <c r="I39" s="147"/>
      <c r="J39" s="342"/>
      <c r="K39" s="342"/>
      <c r="L39" s="342"/>
      <c r="M39" s="343"/>
      <c r="N39" s="341"/>
      <c r="O39" s="342"/>
      <c r="P39" s="147"/>
      <c r="Q39" s="342"/>
      <c r="R39" s="342"/>
      <c r="S39" s="342"/>
      <c r="T39" s="147"/>
      <c r="U39" s="147"/>
      <c r="V39" s="343"/>
      <c r="W39" s="160">
        <v>103</v>
      </c>
      <c r="X39" s="186">
        <v>90</v>
      </c>
      <c r="Y39" s="333">
        <v>12</v>
      </c>
      <c r="Z39" s="298">
        <f>Z18</f>
        <v>15.649999999999999</v>
      </c>
      <c r="AA39" s="346">
        <v>13</v>
      </c>
      <c r="AB39" s="439" t="s">
        <v>9</v>
      </c>
      <c r="AC39" s="440">
        <v>0</v>
      </c>
      <c r="AD39" s="27"/>
    </row>
    <row r="40" spans="1:30" ht="12.75" customHeight="1" x14ac:dyDescent="0.2">
      <c r="B40" s="453"/>
      <c r="C40" s="211" t="s">
        <v>95</v>
      </c>
      <c r="D40" s="212" t="s">
        <v>33</v>
      </c>
      <c r="E40" s="336"/>
      <c r="F40" s="335"/>
      <c r="G40" s="147"/>
      <c r="H40" s="147"/>
      <c r="I40" s="147"/>
      <c r="J40" s="335"/>
      <c r="K40" s="335"/>
      <c r="L40" s="147"/>
      <c r="M40" s="148"/>
      <c r="N40" s="336"/>
      <c r="O40" s="335"/>
      <c r="P40" s="147"/>
      <c r="Q40" s="147"/>
      <c r="R40" s="335"/>
      <c r="S40" s="147"/>
      <c r="T40" s="147"/>
      <c r="U40" s="147"/>
      <c r="V40" s="337"/>
      <c r="W40" s="160">
        <v>92</v>
      </c>
      <c r="X40" s="186">
        <v>84</v>
      </c>
      <c r="Y40" s="333">
        <v>7</v>
      </c>
      <c r="Z40" s="103">
        <f>Z8</f>
        <v>10.75</v>
      </c>
      <c r="AA40" s="347">
        <v>8</v>
      </c>
      <c r="AB40" s="441" t="s">
        <v>11</v>
      </c>
      <c r="AC40" s="442">
        <v>0.5</v>
      </c>
      <c r="AD40" s="27"/>
    </row>
    <row r="41" spans="1:30" ht="13.5" customHeight="1" thickBot="1" x14ac:dyDescent="0.25">
      <c r="B41" s="453"/>
      <c r="C41" s="119" t="s">
        <v>63</v>
      </c>
      <c r="D41" s="120" t="s">
        <v>173</v>
      </c>
      <c r="E41" s="151"/>
      <c r="F41" s="152"/>
      <c r="G41" s="152"/>
      <c r="H41" s="152"/>
      <c r="I41" s="152"/>
      <c r="J41" s="152"/>
      <c r="K41" s="339"/>
      <c r="L41" s="152"/>
      <c r="M41" s="153"/>
      <c r="N41" s="151"/>
      <c r="O41" s="152"/>
      <c r="P41" s="152"/>
      <c r="Q41" s="152"/>
      <c r="R41" s="152"/>
      <c r="S41" s="152"/>
      <c r="T41" s="152"/>
      <c r="U41" s="152"/>
      <c r="V41" s="153"/>
      <c r="W41" s="161">
        <v>79</v>
      </c>
      <c r="X41" s="187">
        <v>78</v>
      </c>
      <c r="Y41" s="334">
        <v>0</v>
      </c>
      <c r="Z41" s="106">
        <f>Z11</f>
        <v>3.8</v>
      </c>
      <c r="AA41" s="348">
        <v>1</v>
      </c>
      <c r="AB41" s="443" t="s">
        <v>12</v>
      </c>
      <c r="AC41" s="444">
        <v>1.5</v>
      </c>
      <c r="AD41" s="27"/>
    </row>
    <row r="42" spans="1:30" ht="12.75" customHeight="1" x14ac:dyDescent="0.2">
      <c r="B42" s="466" t="s">
        <v>166</v>
      </c>
      <c r="C42" s="198" t="s">
        <v>113</v>
      </c>
      <c r="D42" s="199" t="s">
        <v>81</v>
      </c>
      <c r="E42" s="142"/>
      <c r="F42" s="143"/>
      <c r="G42" s="143"/>
      <c r="H42" s="143"/>
      <c r="I42" s="143"/>
      <c r="J42" s="143"/>
      <c r="K42" s="143"/>
      <c r="L42" s="143"/>
      <c r="M42" s="144"/>
      <c r="N42" s="142"/>
      <c r="O42" s="143"/>
      <c r="P42" s="143"/>
      <c r="Q42" s="143"/>
      <c r="R42" s="143"/>
      <c r="S42" s="143"/>
      <c r="T42" s="143"/>
      <c r="U42" s="143"/>
      <c r="V42" s="144"/>
      <c r="W42" s="159">
        <v>88</v>
      </c>
      <c r="X42" s="185">
        <v>88</v>
      </c>
      <c r="Y42" s="332">
        <v>0</v>
      </c>
      <c r="Z42" s="297">
        <f>Z20</f>
        <v>2.8499999999999996</v>
      </c>
      <c r="AA42" s="349">
        <v>0</v>
      </c>
      <c r="AB42" s="437" t="s">
        <v>9</v>
      </c>
      <c r="AC42" s="438">
        <v>0</v>
      </c>
      <c r="AD42" s="27"/>
    </row>
    <row r="43" spans="1:30" ht="12.75" customHeight="1" x14ac:dyDescent="0.2">
      <c r="B43" s="453"/>
      <c r="C43" s="206" t="s">
        <v>131</v>
      </c>
      <c r="D43" s="207" t="s">
        <v>174</v>
      </c>
      <c r="E43" s="146"/>
      <c r="F43" s="147"/>
      <c r="G43" s="147"/>
      <c r="H43" s="147"/>
      <c r="I43" s="147"/>
      <c r="J43" s="147"/>
      <c r="K43" s="147"/>
      <c r="L43" s="147"/>
      <c r="M43" s="148"/>
      <c r="N43" s="146"/>
      <c r="O43" s="147"/>
      <c r="P43" s="147"/>
      <c r="Q43" s="147"/>
      <c r="R43" s="147"/>
      <c r="S43" s="147"/>
      <c r="T43" s="147"/>
      <c r="U43" s="147"/>
      <c r="V43" s="148"/>
      <c r="W43" s="160">
        <v>81</v>
      </c>
      <c r="X43" s="186">
        <v>81</v>
      </c>
      <c r="Y43" s="333">
        <v>0</v>
      </c>
      <c r="Z43" s="298">
        <f>Z15</f>
        <v>3</v>
      </c>
      <c r="AA43" s="346">
        <v>0</v>
      </c>
      <c r="AB43" s="439" t="s">
        <v>13</v>
      </c>
      <c r="AC43" s="440">
        <v>1</v>
      </c>
      <c r="AD43" s="27"/>
    </row>
    <row r="44" spans="1:30" ht="12.75" customHeight="1" x14ac:dyDescent="0.2">
      <c r="B44" s="453"/>
      <c r="C44" s="211" t="s">
        <v>96</v>
      </c>
      <c r="D44" s="212" t="s">
        <v>38</v>
      </c>
      <c r="E44" s="336"/>
      <c r="F44" s="335"/>
      <c r="G44" s="147"/>
      <c r="H44" s="335"/>
      <c r="I44" s="147"/>
      <c r="J44" s="335"/>
      <c r="K44" s="335"/>
      <c r="L44" s="147"/>
      <c r="M44" s="148"/>
      <c r="N44" s="336"/>
      <c r="O44" s="335"/>
      <c r="P44" s="147"/>
      <c r="Q44" s="147"/>
      <c r="R44" s="335"/>
      <c r="S44" s="335"/>
      <c r="T44" s="147"/>
      <c r="U44" s="147"/>
      <c r="V44" s="337"/>
      <c r="W44" s="160">
        <v>97</v>
      </c>
      <c r="X44" s="186">
        <v>87</v>
      </c>
      <c r="Y44" s="333">
        <v>10</v>
      </c>
      <c r="Z44" s="103">
        <f>Z9</f>
        <v>12.95</v>
      </c>
      <c r="AA44" s="347">
        <v>10</v>
      </c>
      <c r="AB44" s="441" t="s">
        <v>11</v>
      </c>
      <c r="AC44" s="442">
        <v>0.5</v>
      </c>
      <c r="AD44" s="27"/>
    </row>
    <row r="45" spans="1:30" ht="13.5" customHeight="1" thickBot="1" x14ac:dyDescent="0.25">
      <c r="B45" s="453"/>
      <c r="C45" s="119" t="s">
        <v>66</v>
      </c>
      <c r="D45" s="120" t="s">
        <v>39</v>
      </c>
      <c r="E45" s="338"/>
      <c r="F45" s="339"/>
      <c r="G45" s="339"/>
      <c r="H45" s="339"/>
      <c r="I45" s="152"/>
      <c r="J45" s="339"/>
      <c r="K45" s="339"/>
      <c r="L45" s="339"/>
      <c r="M45" s="340"/>
      <c r="N45" s="338"/>
      <c r="O45" s="339"/>
      <c r="P45" s="152"/>
      <c r="Q45" s="339"/>
      <c r="R45" s="339"/>
      <c r="S45" s="339"/>
      <c r="T45" s="339"/>
      <c r="U45" s="152"/>
      <c r="V45" s="340"/>
      <c r="W45" s="161">
        <v>97</v>
      </c>
      <c r="X45" s="187">
        <v>82</v>
      </c>
      <c r="Y45" s="334">
        <v>15</v>
      </c>
      <c r="Z45" s="106">
        <f>Z14</f>
        <v>18</v>
      </c>
      <c r="AA45" s="348">
        <v>15</v>
      </c>
      <c r="AB45" s="443" t="s">
        <v>12</v>
      </c>
      <c r="AC45" s="444">
        <v>1.5</v>
      </c>
      <c r="AD45" s="27"/>
    </row>
    <row r="46" spans="1:30" x14ac:dyDescent="0.25">
      <c r="A46" s="72"/>
      <c r="B46" s="72"/>
      <c r="AB46" s="72"/>
      <c r="AC46" s="73"/>
      <c r="AD46" s="27"/>
    </row>
    <row r="47" spans="1:30" ht="15.75" outlineLevel="1" thickBot="1" x14ac:dyDescent="0.3">
      <c r="AB47" s="26"/>
      <c r="AC47" s="26"/>
    </row>
    <row r="48" spans="1:30" ht="16.5" outlineLevel="1" thickBot="1" x14ac:dyDescent="0.3">
      <c r="B48" s="107"/>
      <c r="C48" s="108" t="s">
        <v>116</v>
      </c>
      <c r="D48" s="109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1"/>
      <c r="AA48" s="112"/>
      <c r="AB48" s="113"/>
      <c r="AC48" s="114"/>
    </row>
    <row r="49" spans="2:29" ht="15.75" customHeight="1" outlineLevel="1" thickBot="1" x14ac:dyDescent="0.3">
      <c r="B49" s="481" t="s">
        <v>126</v>
      </c>
      <c r="C49" s="482"/>
      <c r="D49" s="482"/>
      <c r="E49" s="482"/>
      <c r="F49" s="482"/>
      <c r="G49" s="482"/>
      <c r="H49" s="482"/>
      <c r="I49" s="482"/>
      <c r="J49" s="482"/>
      <c r="K49" s="482"/>
      <c r="L49" s="482"/>
      <c r="M49" s="482"/>
      <c r="N49" s="482"/>
      <c r="O49" s="482"/>
      <c r="P49" s="482"/>
      <c r="Q49" s="482"/>
      <c r="R49" s="482"/>
      <c r="S49" s="482"/>
      <c r="T49" s="482"/>
      <c r="U49" s="482"/>
      <c r="V49" s="483"/>
      <c r="W49" s="115" t="s">
        <v>58</v>
      </c>
      <c r="X49" s="115" t="s">
        <v>59</v>
      </c>
      <c r="Y49" s="323" t="s">
        <v>60</v>
      </c>
      <c r="Z49" s="500" t="s">
        <v>100</v>
      </c>
      <c r="AA49" s="501"/>
      <c r="AB49" s="501"/>
      <c r="AC49" s="502"/>
    </row>
    <row r="50" spans="2:29" ht="13.5" customHeight="1" outlineLevel="1" x14ac:dyDescent="0.2">
      <c r="B50" s="450" t="s">
        <v>159</v>
      </c>
      <c r="C50" s="446" t="s">
        <v>1</v>
      </c>
      <c r="D50" s="447"/>
      <c r="E50" s="32">
        <v>15</v>
      </c>
      <c r="F50" s="78">
        <v>3</v>
      </c>
      <c r="G50" s="78">
        <v>9</v>
      </c>
      <c r="H50" s="78">
        <v>1</v>
      </c>
      <c r="I50" s="78">
        <v>11</v>
      </c>
      <c r="J50" s="78">
        <v>13</v>
      </c>
      <c r="K50" s="78">
        <v>7</v>
      </c>
      <c r="L50" s="78">
        <v>17</v>
      </c>
      <c r="M50" s="33">
        <v>5</v>
      </c>
      <c r="N50" s="32">
        <v>18</v>
      </c>
      <c r="O50" s="78">
        <v>10</v>
      </c>
      <c r="P50" s="78">
        <v>8</v>
      </c>
      <c r="Q50" s="78">
        <v>12</v>
      </c>
      <c r="R50" s="78">
        <v>14</v>
      </c>
      <c r="S50" s="78">
        <v>16</v>
      </c>
      <c r="T50" s="78">
        <v>4</v>
      </c>
      <c r="U50" s="78">
        <v>6</v>
      </c>
      <c r="V50" s="30">
        <v>2</v>
      </c>
      <c r="W50" s="31">
        <v>73.400000000000006</v>
      </c>
      <c r="X50" s="78">
        <v>139</v>
      </c>
      <c r="Y50" s="461">
        <v>6779</v>
      </c>
      <c r="Z50" s="503"/>
      <c r="AA50" s="504"/>
      <c r="AB50" s="504"/>
      <c r="AC50" s="505"/>
    </row>
    <row r="51" spans="2:29" ht="13.5" customHeight="1" outlineLevel="1" thickBot="1" x14ac:dyDescent="0.25">
      <c r="B51" s="450"/>
      <c r="C51" s="448" t="s">
        <v>3</v>
      </c>
      <c r="D51" s="449"/>
      <c r="E51" s="28">
        <v>4</v>
      </c>
      <c r="F51" s="76">
        <v>5</v>
      </c>
      <c r="G51" s="76">
        <v>4</v>
      </c>
      <c r="H51" s="76">
        <v>4</v>
      </c>
      <c r="I51" s="76">
        <v>3</v>
      </c>
      <c r="J51" s="76">
        <v>4</v>
      </c>
      <c r="K51" s="76">
        <v>5</v>
      </c>
      <c r="L51" s="76">
        <v>3</v>
      </c>
      <c r="M51" s="35">
        <v>4</v>
      </c>
      <c r="N51" s="28">
        <v>4</v>
      </c>
      <c r="O51" s="76">
        <v>5</v>
      </c>
      <c r="P51" s="76">
        <v>4</v>
      </c>
      <c r="Q51" s="76">
        <v>4</v>
      </c>
      <c r="R51" s="76">
        <v>3</v>
      </c>
      <c r="S51" s="76">
        <v>4</v>
      </c>
      <c r="T51" s="76">
        <v>5</v>
      </c>
      <c r="U51" s="76">
        <v>3</v>
      </c>
      <c r="V51" s="29">
        <v>4</v>
      </c>
      <c r="W51" s="36" t="s">
        <v>110</v>
      </c>
      <c r="X51" s="36">
        <f>SUM(E51:V51)</f>
        <v>72</v>
      </c>
      <c r="Y51" s="462"/>
      <c r="Z51" s="506"/>
      <c r="AA51" s="507"/>
      <c r="AB51" s="507"/>
      <c r="AC51" s="508"/>
    </row>
    <row r="52" spans="2:29" ht="15.75" customHeight="1" outlineLevel="1" thickBot="1" x14ac:dyDescent="0.25">
      <c r="B52" s="451"/>
      <c r="C52" s="67"/>
      <c r="D52" s="68" t="s">
        <v>4</v>
      </c>
      <c r="E52" s="69" t="s">
        <v>12</v>
      </c>
      <c r="F52" s="70" t="s">
        <v>13</v>
      </c>
      <c r="G52" s="70" t="s">
        <v>11</v>
      </c>
      <c r="H52" s="70" t="s">
        <v>9</v>
      </c>
      <c r="I52" s="70" t="s">
        <v>10</v>
      </c>
      <c r="J52" s="70" t="s">
        <v>14</v>
      </c>
      <c r="K52" s="70" t="s">
        <v>15</v>
      </c>
      <c r="L52" s="70" t="s">
        <v>16</v>
      </c>
      <c r="M52" s="70" t="s">
        <v>17</v>
      </c>
      <c r="N52" s="71" t="s">
        <v>18</v>
      </c>
      <c r="O52" s="70" t="s">
        <v>19</v>
      </c>
      <c r="P52" s="70" t="s">
        <v>20</v>
      </c>
      <c r="Q52" s="70" t="s">
        <v>21</v>
      </c>
      <c r="R52" s="70" t="s">
        <v>22</v>
      </c>
      <c r="S52" s="70" t="s">
        <v>23</v>
      </c>
      <c r="T52" s="70" t="s">
        <v>24</v>
      </c>
      <c r="U52" s="70" t="s">
        <v>25</v>
      </c>
      <c r="V52" s="70" t="s">
        <v>26</v>
      </c>
      <c r="W52" s="69" t="s">
        <v>27</v>
      </c>
      <c r="X52" s="70" t="s">
        <v>2</v>
      </c>
      <c r="Y52" s="99" t="s">
        <v>117</v>
      </c>
      <c r="Z52" s="99" t="s">
        <v>32</v>
      </c>
      <c r="AA52" s="388" t="s">
        <v>111</v>
      </c>
      <c r="AB52" s="99" t="s">
        <v>71</v>
      </c>
      <c r="AC52" s="326" t="s">
        <v>30</v>
      </c>
    </row>
    <row r="53" spans="2:29" ht="12.75" customHeight="1" outlineLevel="1" x14ac:dyDescent="0.2">
      <c r="B53" s="463" t="s">
        <v>150</v>
      </c>
      <c r="C53" s="198" t="s">
        <v>112</v>
      </c>
      <c r="D53" s="199" t="s">
        <v>88</v>
      </c>
      <c r="E53" s="142"/>
      <c r="F53" s="143"/>
      <c r="G53" s="143"/>
      <c r="H53" s="143"/>
      <c r="I53" s="143"/>
      <c r="J53" s="143"/>
      <c r="K53" s="143"/>
      <c r="L53" s="143"/>
      <c r="M53" s="144"/>
      <c r="N53" s="145"/>
      <c r="O53" s="143"/>
      <c r="P53" s="143"/>
      <c r="Q53" s="143"/>
      <c r="R53" s="143"/>
      <c r="S53" s="143"/>
      <c r="T53" s="143"/>
      <c r="U53" s="143"/>
      <c r="V53" s="144"/>
      <c r="W53" s="159">
        <v>84</v>
      </c>
      <c r="X53" s="159">
        <v>84</v>
      </c>
      <c r="Y53" s="327" t="s">
        <v>85</v>
      </c>
      <c r="Z53" s="202">
        <f>Z30</f>
        <v>2.8</v>
      </c>
      <c r="AA53" s="379">
        <f>'Contact-Player Info'!K5</f>
        <v>0</v>
      </c>
      <c r="AB53" s="491" t="s">
        <v>193</v>
      </c>
      <c r="AC53" s="496">
        <v>3</v>
      </c>
    </row>
    <row r="54" spans="2:29" ht="15" customHeight="1" outlineLevel="1" x14ac:dyDescent="0.2">
      <c r="B54" s="456"/>
      <c r="C54" s="200" t="s">
        <v>113</v>
      </c>
      <c r="D54" s="201" t="s">
        <v>81</v>
      </c>
      <c r="E54" s="146"/>
      <c r="F54" s="147"/>
      <c r="G54" s="147"/>
      <c r="H54" s="147"/>
      <c r="I54" s="147"/>
      <c r="J54" s="147"/>
      <c r="K54" s="147"/>
      <c r="L54" s="147"/>
      <c r="M54" s="148"/>
      <c r="N54" s="149"/>
      <c r="O54" s="147"/>
      <c r="P54" s="147"/>
      <c r="Q54" s="147"/>
      <c r="R54" s="147"/>
      <c r="S54" s="147"/>
      <c r="T54" s="147"/>
      <c r="U54" s="147"/>
      <c r="V54" s="148"/>
      <c r="W54" s="160">
        <v>81</v>
      </c>
      <c r="X54" s="160">
        <v>81</v>
      </c>
      <c r="Y54" s="328" t="s">
        <v>85</v>
      </c>
      <c r="Z54" s="277">
        <f>Z42</f>
        <v>2.8499999999999996</v>
      </c>
      <c r="AA54" s="380">
        <f>'Contact-Player Info'!K6</f>
        <v>0</v>
      </c>
      <c r="AB54" s="492"/>
      <c r="AC54" s="497"/>
    </row>
    <row r="55" spans="2:29" ht="15" customHeight="1" outlineLevel="1" x14ac:dyDescent="0.2">
      <c r="B55" s="456"/>
      <c r="C55" s="48" t="s">
        <v>63</v>
      </c>
      <c r="D55" s="49" t="s">
        <v>173</v>
      </c>
      <c r="E55" s="146"/>
      <c r="F55" s="147"/>
      <c r="G55" s="147"/>
      <c r="H55" s="389"/>
      <c r="I55" s="147"/>
      <c r="J55" s="147"/>
      <c r="K55" s="147"/>
      <c r="L55" s="147"/>
      <c r="M55" s="148"/>
      <c r="N55" s="149"/>
      <c r="O55" s="147"/>
      <c r="P55" s="147"/>
      <c r="Q55" s="147"/>
      <c r="R55" s="147"/>
      <c r="S55" s="147"/>
      <c r="T55" s="147"/>
      <c r="U55" s="147"/>
      <c r="V55" s="148"/>
      <c r="W55" s="160">
        <v>93</v>
      </c>
      <c r="X55" s="160">
        <v>92</v>
      </c>
      <c r="Y55" s="328">
        <v>1</v>
      </c>
      <c r="Z55" s="125">
        <f>Z41</f>
        <v>3.8</v>
      </c>
      <c r="AA55" s="381">
        <f>'Contact-Player Info'!K17</f>
        <v>1</v>
      </c>
      <c r="AB55" s="493" t="s">
        <v>194</v>
      </c>
      <c r="AC55" s="498">
        <v>0</v>
      </c>
    </row>
    <row r="56" spans="2:29" ht="15.75" customHeight="1" outlineLevel="1" thickBot="1" x14ac:dyDescent="0.25">
      <c r="B56" s="456"/>
      <c r="C56" s="119" t="s">
        <v>64</v>
      </c>
      <c r="D56" s="120" t="s">
        <v>28</v>
      </c>
      <c r="E56" s="151"/>
      <c r="F56" s="339"/>
      <c r="G56" s="152"/>
      <c r="H56" s="389"/>
      <c r="I56" s="152"/>
      <c r="J56" s="152"/>
      <c r="K56" s="152"/>
      <c r="L56" s="152"/>
      <c r="M56" s="153"/>
      <c r="N56" s="154"/>
      <c r="O56" s="152"/>
      <c r="P56" s="152"/>
      <c r="Q56" s="152"/>
      <c r="R56" s="152"/>
      <c r="S56" s="152"/>
      <c r="T56" s="339"/>
      <c r="U56" s="152"/>
      <c r="V56" s="340"/>
      <c r="W56" s="161">
        <v>89</v>
      </c>
      <c r="X56" s="161">
        <v>85</v>
      </c>
      <c r="Y56" s="329">
        <v>4</v>
      </c>
      <c r="Z56" s="282">
        <f>Z37</f>
        <v>5.8</v>
      </c>
      <c r="AA56" s="382">
        <f>'Contact-Player Info'!K18</f>
        <v>4</v>
      </c>
      <c r="AB56" s="494"/>
      <c r="AC56" s="499"/>
    </row>
    <row r="57" spans="2:29" ht="12.75" customHeight="1" outlineLevel="1" x14ac:dyDescent="0.2">
      <c r="B57" s="479" t="s">
        <v>151</v>
      </c>
      <c r="C57" s="204" t="s">
        <v>131</v>
      </c>
      <c r="D57" s="205" t="s">
        <v>174</v>
      </c>
      <c r="E57" s="142"/>
      <c r="F57" s="143"/>
      <c r="G57" s="143"/>
      <c r="H57" s="143"/>
      <c r="I57" s="143"/>
      <c r="J57" s="143"/>
      <c r="K57" s="143"/>
      <c r="L57" s="143"/>
      <c r="M57" s="144"/>
      <c r="N57" s="145"/>
      <c r="O57" s="143"/>
      <c r="P57" s="143"/>
      <c r="Q57" s="143"/>
      <c r="R57" s="143"/>
      <c r="S57" s="143"/>
      <c r="T57" s="143"/>
      <c r="U57" s="143"/>
      <c r="V57" s="144"/>
      <c r="W57" s="159">
        <v>81</v>
      </c>
      <c r="X57" s="159">
        <v>81</v>
      </c>
      <c r="Y57" s="327" t="s">
        <v>85</v>
      </c>
      <c r="Z57" s="283">
        <f>Z43</f>
        <v>3</v>
      </c>
      <c r="AA57" s="383">
        <f>'Contact-Player Info'!K9</f>
        <v>0</v>
      </c>
      <c r="AB57" s="491" t="s">
        <v>193</v>
      </c>
      <c r="AC57" s="496">
        <v>2.5</v>
      </c>
    </row>
    <row r="58" spans="2:29" ht="12.75" customHeight="1" outlineLevel="1" x14ac:dyDescent="0.2">
      <c r="B58" s="456"/>
      <c r="C58" s="206" t="s">
        <v>130</v>
      </c>
      <c r="D58" s="207" t="s">
        <v>61</v>
      </c>
      <c r="E58" s="146"/>
      <c r="F58" s="342"/>
      <c r="G58" s="147"/>
      <c r="H58" s="342"/>
      <c r="I58" s="147"/>
      <c r="J58" s="147"/>
      <c r="K58" s="147"/>
      <c r="L58" s="147"/>
      <c r="M58" s="148"/>
      <c r="N58" s="149"/>
      <c r="O58" s="147"/>
      <c r="P58" s="147"/>
      <c r="Q58" s="147"/>
      <c r="R58" s="147"/>
      <c r="S58" s="147"/>
      <c r="T58" s="342"/>
      <c r="U58" s="147"/>
      <c r="V58" s="343"/>
      <c r="W58" s="160">
        <v>81</v>
      </c>
      <c r="X58" s="160">
        <v>77</v>
      </c>
      <c r="Y58" s="328" t="s">
        <v>85</v>
      </c>
      <c r="Z58" s="275">
        <f>Z31</f>
        <v>6.4499999999999993</v>
      </c>
      <c r="AA58" s="384">
        <f>'Contact-Player Info'!K10</f>
        <v>4</v>
      </c>
      <c r="AB58" s="492"/>
      <c r="AC58" s="497"/>
    </row>
    <row r="59" spans="2:29" ht="12.75" customHeight="1" outlineLevel="1" x14ac:dyDescent="0.2">
      <c r="B59" s="456"/>
      <c r="C59" s="211" t="s">
        <v>94</v>
      </c>
      <c r="D59" s="212" t="s">
        <v>31</v>
      </c>
      <c r="E59" s="146"/>
      <c r="F59" s="147"/>
      <c r="G59" s="147"/>
      <c r="H59" s="335"/>
      <c r="I59" s="147"/>
      <c r="J59" s="147"/>
      <c r="K59" s="147"/>
      <c r="L59" s="147"/>
      <c r="M59" s="148"/>
      <c r="N59" s="149"/>
      <c r="O59" s="147"/>
      <c r="P59" s="147"/>
      <c r="Q59" s="147"/>
      <c r="R59" s="147"/>
      <c r="S59" s="147"/>
      <c r="T59" s="147"/>
      <c r="U59" s="147"/>
      <c r="V59" s="148"/>
      <c r="W59" s="160">
        <v>84</v>
      </c>
      <c r="X59" s="160">
        <v>83</v>
      </c>
      <c r="Y59" s="328">
        <v>1</v>
      </c>
      <c r="Z59" s="117">
        <f>Z36</f>
        <v>3.5</v>
      </c>
      <c r="AA59" s="385">
        <f>'Contact-Player Info'!K13</f>
        <v>1</v>
      </c>
      <c r="AB59" s="493" t="s">
        <v>195</v>
      </c>
      <c r="AC59" s="498">
        <v>0.5</v>
      </c>
    </row>
    <row r="60" spans="2:29" ht="13.5" customHeight="1" outlineLevel="1" thickBot="1" x14ac:dyDescent="0.25">
      <c r="B60" s="480"/>
      <c r="C60" s="213" t="s">
        <v>95</v>
      </c>
      <c r="D60" s="214" t="s">
        <v>33</v>
      </c>
      <c r="E60" s="151"/>
      <c r="F60" s="400"/>
      <c r="G60" s="400"/>
      <c r="H60" s="400"/>
      <c r="I60" s="152"/>
      <c r="J60" s="152"/>
      <c r="K60" s="400"/>
      <c r="L60" s="152"/>
      <c r="M60" s="401"/>
      <c r="N60" s="154"/>
      <c r="O60" s="400"/>
      <c r="P60" s="400"/>
      <c r="Q60" s="152"/>
      <c r="R60" s="152"/>
      <c r="S60" s="152"/>
      <c r="T60" s="400"/>
      <c r="U60" s="400"/>
      <c r="V60" s="401"/>
      <c r="W60" s="161">
        <v>87</v>
      </c>
      <c r="X60" s="161">
        <v>77</v>
      </c>
      <c r="Y60" s="329">
        <v>6</v>
      </c>
      <c r="Z60" s="299">
        <f>Z40</f>
        <v>10.75</v>
      </c>
      <c r="AA60" s="386">
        <f>'Contact-Player Info'!K14</f>
        <v>10</v>
      </c>
      <c r="AB60" s="494"/>
      <c r="AC60" s="499"/>
    </row>
    <row r="61" spans="2:29" ht="12.75" customHeight="1" outlineLevel="1" x14ac:dyDescent="0.2">
      <c r="B61" s="466" t="s">
        <v>152</v>
      </c>
      <c r="C61" s="198" t="s">
        <v>114</v>
      </c>
      <c r="D61" s="199" t="s">
        <v>93</v>
      </c>
      <c r="E61" s="142"/>
      <c r="F61" s="376"/>
      <c r="G61" s="143"/>
      <c r="H61" s="376"/>
      <c r="I61" s="143"/>
      <c r="J61" s="143"/>
      <c r="K61" s="143"/>
      <c r="L61" s="143"/>
      <c r="M61" s="378"/>
      <c r="N61" s="145"/>
      <c r="O61" s="143"/>
      <c r="P61" s="143"/>
      <c r="Q61" s="143"/>
      <c r="R61" s="143"/>
      <c r="S61" s="143"/>
      <c r="T61" s="376"/>
      <c r="U61" s="143"/>
      <c r="V61" s="378"/>
      <c r="W61" s="159">
        <v>99</v>
      </c>
      <c r="X61" s="159">
        <v>94</v>
      </c>
      <c r="Y61" s="327">
        <v>1</v>
      </c>
      <c r="Z61" s="300">
        <f>Z38</f>
        <v>7.1999999999999993</v>
      </c>
      <c r="AA61" s="379">
        <f>'Contact-Player Info'!K7</f>
        <v>5</v>
      </c>
      <c r="AB61" s="491" t="s">
        <v>196</v>
      </c>
      <c r="AC61" s="496">
        <v>0</v>
      </c>
    </row>
    <row r="62" spans="2:29" ht="12.75" customHeight="1" outlineLevel="1" x14ac:dyDescent="0.2">
      <c r="B62" s="453"/>
      <c r="C62" s="200" t="s">
        <v>115</v>
      </c>
      <c r="D62" s="201" t="s">
        <v>105</v>
      </c>
      <c r="E62" s="146"/>
      <c r="F62" s="393"/>
      <c r="G62" s="393"/>
      <c r="H62" s="393"/>
      <c r="I62" s="147"/>
      <c r="J62" s="147"/>
      <c r="K62" s="393"/>
      <c r="L62" s="147"/>
      <c r="M62" s="394"/>
      <c r="N62" s="149"/>
      <c r="O62" s="393"/>
      <c r="P62" s="393"/>
      <c r="Q62" s="147"/>
      <c r="R62" s="147"/>
      <c r="S62" s="147"/>
      <c r="T62" s="393"/>
      <c r="U62" s="393"/>
      <c r="V62" s="394"/>
      <c r="W62" s="160">
        <v>96</v>
      </c>
      <c r="X62" s="160">
        <v>86</v>
      </c>
      <c r="Y62" s="328" t="s">
        <v>85</v>
      </c>
      <c r="Z62" s="277">
        <f>Z34</f>
        <v>10.95</v>
      </c>
      <c r="AA62" s="380">
        <f>'Contact-Player Info'!K8</f>
        <v>10</v>
      </c>
      <c r="AB62" s="492"/>
      <c r="AC62" s="497"/>
    </row>
    <row r="63" spans="2:29" ht="12.75" customHeight="1" outlineLevel="1" x14ac:dyDescent="0.2">
      <c r="B63" s="453"/>
      <c r="C63" s="48" t="s">
        <v>65</v>
      </c>
      <c r="D63" s="49" t="s">
        <v>29</v>
      </c>
      <c r="E63" s="146"/>
      <c r="F63" s="389"/>
      <c r="G63" s="147"/>
      <c r="H63" s="389"/>
      <c r="I63" s="147"/>
      <c r="J63" s="147"/>
      <c r="K63" s="147"/>
      <c r="L63" s="147"/>
      <c r="M63" s="148"/>
      <c r="N63" s="149"/>
      <c r="O63" s="147"/>
      <c r="P63" s="147"/>
      <c r="Q63" s="147"/>
      <c r="R63" s="147"/>
      <c r="S63" s="147"/>
      <c r="T63" s="389"/>
      <c r="U63" s="147"/>
      <c r="V63" s="390"/>
      <c r="W63" s="160">
        <v>92</v>
      </c>
      <c r="X63" s="160">
        <v>88</v>
      </c>
      <c r="Y63" s="328" t="s">
        <v>85</v>
      </c>
      <c r="Z63" s="125">
        <f>Z33</f>
        <v>5.9</v>
      </c>
      <c r="AA63" s="381">
        <f>'Contact-Player Info'!K19</f>
        <v>4</v>
      </c>
      <c r="AB63" s="493" t="s">
        <v>197</v>
      </c>
      <c r="AC63" s="498">
        <v>3</v>
      </c>
    </row>
    <row r="64" spans="2:29" ht="13.5" customHeight="1" outlineLevel="1" thickBot="1" x14ac:dyDescent="0.25">
      <c r="B64" s="453"/>
      <c r="C64" s="119" t="s">
        <v>66</v>
      </c>
      <c r="D64" s="120" t="s">
        <v>39</v>
      </c>
      <c r="E64" s="338"/>
      <c r="F64" s="391"/>
      <c r="G64" s="339"/>
      <c r="H64" s="391">
        <v>2</v>
      </c>
      <c r="I64" s="339"/>
      <c r="J64" s="339"/>
      <c r="K64" s="339"/>
      <c r="L64" s="339"/>
      <c r="M64" s="340"/>
      <c r="N64" s="392"/>
      <c r="O64" s="339"/>
      <c r="P64" s="339"/>
      <c r="Q64" s="339"/>
      <c r="R64" s="391"/>
      <c r="S64" s="339"/>
      <c r="T64" s="339"/>
      <c r="U64" s="339"/>
      <c r="V64" s="340"/>
      <c r="W64" s="161">
        <v>103</v>
      </c>
      <c r="X64" s="161">
        <v>84</v>
      </c>
      <c r="Y64" s="329">
        <v>9</v>
      </c>
      <c r="Z64" s="282">
        <f>Z45</f>
        <v>18</v>
      </c>
      <c r="AA64" s="382">
        <f>'Contact-Player Info'!K20</f>
        <v>19</v>
      </c>
      <c r="AB64" s="494"/>
      <c r="AC64" s="499"/>
    </row>
    <row r="65" spans="2:30" ht="12.75" customHeight="1" outlineLevel="1" x14ac:dyDescent="0.2">
      <c r="B65" s="466" t="s">
        <v>153</v>
      </c>
      <c r="C65" s="204" t="s">
        <v>129</v>
      </c>
      <c r="D65" s="205" t="s">
        <v>36</v>
      </c>
      <c r="E65" s="155"/>
      <c r="F65" s="395"/>
      <c r="G65" s="156"/>
      <c r="H65" s="395"/>
      <c r="I65" s="156"/>
      <c r="J65" s="156"/>
      <c r="K65" s="395"/>
      <c r="L65" s="156"/>
      <c r="M65" s="396"/>
      <c r="N65" s="158"/>
      <c r="O65" s="156"/>
      <c r="P65" s="395"/>
      <c r="Q65" s="156"/>
      <c r="R65" s="156"/>
      <c r="S65" s="156"/>
      <c r="T65" s="395"/>
      <c r="U65" s="395"/>
      <c r="V65" s="396"/>
      <c r="W65" s="162">
        <v>98</v>
      </c>
      <c r="X65" s="162">
        <v>90</v>
      </c>
      <c r="Y65" s="328" t="s">
        <v>85</v>
      </c>
      <c r="Z65" s="279">
        <f>Z35</f>
        <v>9.5500000000000007</v>
      </c>
      <c r="AA65" s="387">
        <f>'Contact-Player Info'!K11</f>
        <v>8</v>
      </c>
      <c r="AB65" s="491" t="s">
        <v>196</v>
      </c>
      <c r="AC65" s="496">
        <v>0</v>
      </c>
    </row>
    <row r="66" spans="2:30" ht="12.75" customHeight="1" outlineLevel="1" x14ac:dyDescent="0.2">
      <c r="B66" s="453"/>
      <c r="C66" s="206" t="s">
        <v>128</v>
      </c>
      <c r="D66" s="207" t="s">
        <v>37</v>
      </c>
      <c r="E66" s="341"/>
      <c r="F66" s="342"/>
      <c r="G66" s="342"/>
      <c r="H66" s="397"/>
      <c r="I66" s="342"/>
      <c r="J66" s="342"/>
      <c r="K66" s="342"/>
      <c r="L66" s="147"/>
      <c r="M66" s="343"/>
      <c r="N66" s="149"/>
      <c r="O66" s="342"/>
      <c r="P66" s="342"/>
      <c r="Q66" s="342"/>
      <c r="R66" s="342"/>
      <c r="S66" s="342"/>
      <c r="T66" s="342"/>
      <c r="U66" s="342"/>
      <c r="V66" s="343"/>
      <c r="W66" s="160">
        <v>113</v>
      </c>
      <c r="X66" s="160">
        <v>97</v>
      </c>
      <c r="Y66" s="328" t="s">
        <v>85</v>
      </c>
      <c r="Z66" s="275">
        <f>Z39</f>
        <v>15.649999999999999</v>
      </c>
      <c r="AA66" s="384">
        <f>'Contact-Player Info'!K12</f>
        <v>16</v>
      </c>
      <c r="AB66" s="492"/>
      <c r="AC66" s="497"/>
    </row>
    <row r="67" spans="2:30" ht="12.75" customHeight="1" outlineLevel="1" x14ac:dyDescent="0.2">
      <c r="B67" s="453"/>
      <c r="C67" s="211" t="s">
        <v>96</v>
      </c>
      <c r="D67" s="212" t="s">
        <v>38</v>
      </c>
      <c r="E67" s="146"/>
      <c r="F67" s="335"/>
      <c r="G67" s="335"/>
      <c r="H67" s="335"/>
      <c r="I67" s="335"/>
      <c r="J67" s="147"/>
      <c r="K67" s="335"/>
      <c r="L67" s="147"/>
      <c r="M67" s="337"/>
      <c r="N67" s="149"/>
      <c r="O67" s="335"/>
      <c r="P67" s="335"/>
      <c r="Q67" s="335"/>
      <c r="R67" s="147"/>
      <c r="S67" s="147"/>
      <c r="T67" s="335"/>
      <c r="U67" s="335"/>
      <c r="V67" s="337"/>
      <c r="W67" s="160">
        <v>101</v>
      </c>
      <c r="X67" s="160">
        <v>89</v>
      </c>
      <c r="Y67" s="328">
        <v>4</v>
      </c>
      <c r="Z67" s="117">
        <f>Z44</f>
        <v>12.95</v>
      </c>
      <c r="AA67" s="385">
        <f>'Contact-Player Info'!K15</f>
        <v>12</v>
      </c>
      <c r="AB67" s="493" t="s">
        <v>195</v>
      </c>
      <c r="AC67" s="498">
        <v>3</v>
      </c>
    </row>
    <row r="68" spans="2:30" ht="13.5" customHeight="1" outlineLevel="1" thickBot="1" x14ac:dyDescent="0.25">
      <c r="B68" s="454"/>
      <c r="C68" s="213" t="s">
        <v>97</v>
      </c>
      <c r="D68" s="214" t="s">
        <v>34</v>
      </c>
      <c r="E68" s="398"/>
      <c r="F68" s="399"/>
      <c r="G68" s="400"/>
      <c r="H68" s="399"/>
      <c r="I68" s="400"/>
      <c r="J68" s="400"/>
      <c r="K68" s="400"/>
      <c r="L68" s="400"/>
      <c r="M68" s="401"/>
      <c r="N68" s="402"/>
      <c r="O68" s="400"/>
      <c r="P68" s="400"/>
      <c r="Q68" s="400"/>
      <c r="R68" s="399"/>
      <c r="S68" s="400"/>
      <c r="T68" s="400"/>
      <c r="U68" s="400"/>
      <c r="V68" s="401"/>
      <c r="W68" s="161">
        <v>98</v>
      </c>
      <c r="X68" s="161">
        <v>80</v>
      </c>
      <c r="Y68" s="329">
        <v>2</v>
      </c>
      <c r="Z68" s="299">
        <f>Z32</f>
        <v>17.399999999999999</v>
      </c>
      <c r="AA68" s="386">
        <f>'Contact-Player Info'!K16</f>
        <v>18</v>
      </c>
      <c r="AB68" s="494"/>
      <c r="AC68" s="499"/>
    </row>
    <row r="69" spans="2:30" outlineLevel="1" x14ac:dyDescent="0.25">
      <c r="AB69" s="26"/>
      <c r="AC69" s="26"/>
    </row>
    <row r="70" spans="2:30" outlineLevel="1" x14ac:dyDescent="0.25">
      <c r="AB70" s="26"/>
      <c r="AC70" s="26"/>
    </row>
    <row r="71" spans="2:30" ht="12.75" outlineLevel="1" x14ac:dyDescent="0.2">
      <c r="E71" s="2"/>
      <c r="AA71" s="26"/>
      <c r="AB71" s="26"/>
      <c r="AC71" s="26"/>
    </row>
    <row r="72" spans="2:30" ht="12.75" outlineLevel="1" x14ac:dyDescent="0.2">
      <c r="E72" s="2"/>
      <c r="AA72" s="26"/>
      <c r="AB72" s="26"/>
      <c r="AC72" s="26"/>
    </row>
    <row r="73" spans="2:30" ht="12.75" outlineLevel="1" x14ac:dyDescent="0.2">
      <c r="E73" s="2"/>
      <c r="AA73" s="26"/>
      <c r="AB73" s="26"/>
      <c r="AC73" s="26"/>
    </row>
    <row r="74" spans="2:30" ht="12.75" outlineLevel="1" x14ac:dyDescent="0.2">
      <c r="E74" s="2"/>
      <c r="AA74" s="26"/>
      <c r="AB74" s="26"/>
      <c r="AC74" s="26"/>
    </row>
    <row r="75" spans="2:30" ht="15.75" thickBot="1" x14ac:dyDescent="0.3">
      <c r="D75" s="1"/>
      <c r="E75" s="2"/>
      <c r="AA75" s="26"/>
    </row>
    <row r="76" spans="2:30" ht="16.5" thickBot="1" x14ac:dyDescent="0.3">
      <c r="B76" s="61"/>
      <c r="C76" s="91" t="s">
        <v>118</v>
      </c>
      <c r="D76" s="62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92"/>
      <c r="AA76" s="64"/>
      <c r="AB76" s="65"/>
      <c r="AC76" s="66"/>
      <c r="AD76" s="27"/>
    </row>
    <row r="77" spans="2:30" ht="15.75" customHeight="1" outlineLevel="1" thickBot="1" x14ac:dyDescent="0.3">
      <c r="B77" s="458" t="s">
        <v>109</v>
      </c>
      <c r="C77" s="459"/>
      <c r="D77" s="459"/>
      <c r="E77" s="459"/>
      <c r="F77" s="459"/>
      <c r="G77" s="459"/>
      <c r="H77" s="459"/>
      <c r="I77" s="459"/>
      <c r="J77" s="459"/>
      <c r="K77" s="459"/>
      <c r="L77" s="459"/>
      <c r="M77" s="459"/>
      <c r="N77" s="459"/>
      <c r="O77" s="459"/>
      <c r="P77" s="459"/>
      <c r="Q77" s="459"/>
      <c r="R77" s="459"/>
      <c r="S77" s="459"/>
      <c r="T77" s="459"/>
      <c r="U77" s="459"/>
      <c r="V77" s="460"/>
      <c r="W77" s="324" t="s">
        <v>58</v>
      </c>
      <c r="X77" s="324" t="s">
        <v>59</v>
      </c>
      <c r="Y77" s="324" t="s">
        <v>60</v>
      </c>
      <c r="Z77" s="495" t="s">
        <v>125</v>
      </c>
      <c r="AA77" s="468"/>
      <c r="AB77" s="468"/>
      <c r="AC77" s="469"/>
      <c r="AD77" s="27"/>
    </row>
    <row r="78" spans="2:30" ht="12.75" customHeight="1" outlineLevel="1" x14ac:dyDescent="0.2">
      <c r="B78" s="450" t="s">
        <v>159</v>
      </c>
      <c r="C78" s="446" t="s">
        <v>1</v>
      </c>
      <c r="D78" s="447"/>
      <c r="E78" s="32">
        <v>5</v>
      </c>
      <c r="F78" s="78">
        <v>7</v>
      </c>
      <c r="G78" s="78">
        <v>15</v>
      </c>
      <c r="H78" s="78">
        <v>9</v>
      </c>
      <c r="I78" s="78">
        <v>17</v>
      </c>
      <c r="J78" s="78">
        <v>3</v>
      </c>
      <c r="K78" s="78">
        <v>1</v>
      </c>
      <c r="L78" s="78">
        <v>13</v>
      </c>
      <c r="M78" s="33">
        <v>11</v>
      </c>
      <c r="N78" s="32">
        <v>8</v>
      </c>
      <c r="O78" s="78">
        <v>4</v>
      </c>
      <c r="P78" s="78">
        <v>18</v>
      </c>
      <c r="Q78" s="78">
        <v>12</v>
      </c>
      <c r="R78" s="78">
        <v>2</v>
      </c>
      <c r="S78" s="78">
        <v>10</v>
      </c>
      <c r="T78" s="78">
        <v>14</v>
      </c>
      <c r="U78" s="78">
        <v>16</v>
      </c>
      <c r="V78" s="30">
        <v>6</v>
      </c>
      <c r="W78" s="31">
        <v>72.3</v>
      </c>
      <c r="X78" s="78">
        <v>131</v>
      </c>
      <c r="Y78" s="461">
        <v>6570</v>
      </c>
      <c r="Z78" s="470"/>
      <c r="AA78" s="471"/>
      <c r="AB78" s="471"/>
      <c r="AC78" s="472"/>
      <c r="AD78" s="27"/>
    </row>
    <row r="79" spans="2:30" ht="13.5" customHeight="1" outlineLevel="1" thickBot="1" x14ac:dyDescent="0.25">
      <c r="B79" s="450"/>
      <c r="C79" s="448" t="s">
        <v>3</v>
      </c>
      <c r="D79" s="449"/>
      <c r="E79" s="28">
        <v>4</v>
      </c>
      <c r="F79" s="76">
        <v>4</v>
      </c>
      <c r="G79" s="76">
        <v>4</v>
      </c>
      <c r="H79" s="76">
        <v>5</v>
      </c>
      <c r="I79" s="76">
        <v>3</v>
      </c>
      <c r="J79" s="76">
        <v>4</v>
      </c>
      <c r="K79" s="76">
        <v>4</v>
      </c>
      <c r="L79" s="76">
        <v>3</v>
      </c>
      <c r="M79" s="35">
        <v>5</v>
      </c>
      <c r="N79" s="28">
        <v>5</v>
      </c>
      <c r="O79" s="76">
        <v>4</v>
      </c>
      <c r="P79" s="76">
        <v>3</v>
      </c>
      <c r="Q79" s="76">
        <v>4</v>
      </c>
      <c r="R79" s="76">
        <v>4</v>
      </c>
      <c r="S79" s="76">
        <v>5</v>
      </c>
      <c r="T79" s="76">
        <v>4</v>
      </c>
      <c r="U79" s="76">
        <v>3</v>
      </c>
      <c r="V79" s="29">
        <v>4</v>
      </c>
      <c r="W79" s="36" t="s">
        <v>110</v>
      </c>
      <c r="X79" s="36">
        <f>SUM(E79:V79)</f>
        <v>72</v>
      </c>
      <c r="Y79" s="462"/>
      <c r="Z79" s="473"/>
      <c r="AA79" s="474"/>
      <c r="AB79" s="474"/>
      <c r="AC79" s="475"/>
      <c r="AD79" s="27"/>
    </row>
    <row r="80" spans="2:30" ht="15.75" customHeight="1" outlineLevel="1" thickBot="1" x14ac:dyDescent="0.25">
      <c r="B80" s="451"/>
      <c r="C80" s="67"/>
      <c r="D80" s="68" t="s">
        <v>4</v>
      </c>
      <c r="E80" s="69" t="s">
        <v>12</v>
      </c>
      <c r="F80" s="70" t="s">
        <v>13</v>
      </c>
      <c r="G80" s="70" t="s">
        <v>11</v>
      </c>
      <c r="H80" s="70" t="s">
        <v>9</v>
      </c>
      <c r="I80" s="70" t="s">
        <v>10</v>
      </c>
      <c r="J80" s="70" t="s">
        <v>14</v>
      </c>
      <c r="K80" s="70" t="s">
        <v>15</v>
      </c>
      <c r="L80" s="70" t="s">
        <v>16</v>
      </c>
      <c r="M80" s="70" t="s">
        <v>17</v>
      </c>
      <c r="N80" s="71" t="s">
        <v>18</v>
      </c>
      <c r="O80" s="70" t="s">
        <v>19</v>
      </c>
      <c r="P80" s="70" t="s">
        <v>20</v>
      </c>
      <c r="Q80" s="70" t="s">
        <v>21</v>
      </c>
      <c r="R80" s="70" t="s">
        <v>22</v>
      </c>
      <c r="S80" s="70" t="s">
        <v>23</v>
      </c>
      <c r="T80" s="70" t="s">
        <v>24</v>
      </c>
      <c r="U80" s="70" t="s">
        <v>25</v>
      </c>
      <c r="V80" s="70" t="s">
        <v>26</v>
      </c>
      <c r="W80" s="99" t="s">
        <v>27</v>
      </c>
      <c r="X80" s="100" t="s">
        <v>2</v>
      </c>
      <c r="Y80" s="325" t="s">
        <v>180</v>
      </c>
      <c r="Z80" s="99" t="s">
        <v>32</v>
      </c>
      <c r="AA80" s="388" t="s">
        <v>111</v>
      </c>
      <c r="AB80" s="99" t="s">
        <v>71</v>
      </c>
      <c r="AC80" s="433" t="s">
        <v>30</v>
      </c>
      <c r="AD80" s="27"/>
    </row>
    <row r="81" spans="2:30" ht="15" customHeight="1" outlineLevel="1" x14ac:dyDescent="0.2">
      <c r="B81" s="455" t="s">
        <v>167</v>
      </c>
      <c r="C81" s="223" t="s">
        <v>113</v>
      </c>
      <c r="D81" s="231" t="s">
        <v>81</v>
      </c>
      <c r="E81" s="142"/>
      <c r="F81" s="143"/>
      <c r="G81" s="143"/>
      <c r="H81" s="143"/>
      <c r="I81" s="143"/>
      <c r="J81" s="143"/>
      <c r="K81" s="143"/>
      <c r="L81" s="143"/>
      <c r="M81" s="144"/>
      <c r="N81" s="145"/>
      <c r="O81" s="143"/>
      <c r="P81" s="143"/>
      <c r="Q81" s="143"/>
      <c r="R81" s="143"/>
      <c r="S81" s="143"/>
      <c r="T81" s="143"/>
      <c r="U81" s="143"/>
      <c r="V81" s="224"/>
      <c r="W81" s="101">
        <v>79</v>
      </c>
      <c r="X81" s="101">
        <v>79</v>
      </c>
      <c r="Y81" s="319" t="s">
        <v>85</v>
      </c>
      <c r="Z81" s="300">
        <f>Z54</f>
        <v>2.8499999999999996</v>
      </c>
      <c r="AA81" s="379">
        <f>'Contact-Player Info'!L6</f>
        <v>0</v>
      </c>
      <c r="AB81" s="491" t="s">
        <v>193</v>
      </c>
      <c r="AC81" s="496">
        <v>0.5</v>
      </c>
      <c r="AD81" s="27"/>
    </row>
    <row r="82" spans="2:30" ht="15" customHeight="1" outlineLevel="1" x14ac:dyDescent="0.2">
      <c r="B82" s="463"/>
      <c r="C82" s="219" t="s">
        <v>114</v>
      </c>
      <c r="D82" s="220" t="s">
        <v>93</v>
      </c>
      <c r="E82" s="146"/>
      <c r="F82" s="147"/>
      <c r="G82" s="147"/>
      <c r="H82" s="147"/>
      <c r="I82" s="147"/>
      <c r="J82" s="393"/>
      <c r="K82" s="147"/>
      <c r="L82" s="393"/>
      <c r="M82" s="394"/>
      <c r="N82" s="149"/>
      <c r="O82" s="147"/>
      <c r="P82" s="147"/>
      <c r="Q82" s="147"/>
      <c r="R82" s="147"/>
      <c r="S82" s="147"/>
      <c r="T82" s="147"/>
      <c r="U82" s="393"/>
      <c r="V82" s="411"/>
      <c r="W82" s="102">
        <v>82</v>
      </c>
      <c r="X82" s="102">
        <v>76</v>
      </c>
      <c r="Y82" s="320" t="s">
        <v>85</v>
      </c>
      <c r="Z82" s="277">
        <f>Z61</f>
        <v>7.1999999999999993</v>
      </c>
      <c r="AA82" s="203">
        <f>'Contact-Player Info'!M7</f>
        <v>6</v>
      </c>
      <c r="AB82" s="492"/>
      <c r="AC82" s="497"/>
      <c r="AD82" s="27"/>
    </row>
    <row r="83" spans="2:30" ht="12.75" customHeight="1" outlineLevel="1" x14ac:dyDescent="0.2">
      <c r="B83" s="463"/>
      <c r="C83" s="217" t="s">
        <v>130</v>
      </c>
      <c r="D83" s="259" t="s">
        <v>61</v>
      </c>
      <c r="E83" s="146"/>
      <c r="F83" s="147"/>
      <c r="G83" s="147"/>
      <c r="H83" s="147"/>
      <c r="I83" s="147"/>
      <c r="J83" s="342"/>
      <c r="K83" s="147"/>
      <c r="L83" s="147"/>
      <c r="M83" s="343"/>
      <c r="N83" s="149"/>
      <c r="O83" s="147"/>
      <c r="P83" s="147"/>
      <c r="Q83" s="147"/>
      <c r="R83" s="147"/>
      <c r="S83" s="147"/>
      <c r="T83" s="147"/>
      <c r="U83" s="342"/>
      <c r="V83" s="412"/>
      <c r="W83" s="102">
        <v>84</v>
      </c>
      <c r="X83" s="102">
        <v>79</v>
      </c>
      <c r="Y83" s="320">
        <v>5</v>
      </c>
      <c r="Z83" s="275">
        <f>Z58</f>
        <v>6.4499999999999993</v>
      </c>
      <c r="AA83" s="403">
        <v>5</v>
      </c>
      <c r="AB83" s="493" t="s">
        <v>203</v>
      </c>
      <c r="AC83" s="498">
        <v>2.5</v>
      </c>
      <c r="AD83" s="27"/>
    </row>
    <row r="84" spans="2:30" ht="13.5" customHeight="1" outlineLevel="1" thickBot="1" x14ac:dyDescent="0.25">
      <c r="B84" s="464"/>
      <c r="C84" s="225" t="s">
        <v>129</v>
      </c>
      <c r="D84" s="258" t="s">
        <v>36</v>
      </c>
      <c r="E84" s="151"/>
      <c r="F84" s="413"/>
      <c r="G84" s="152"/>
      <c r="H84" s="152"/>
      <c r="I84" s="152"/>
      <c r="J84" s="413"/>
      <c r="K84" s="152"/>
      <c r="L84" s="413"/>
      <c r="M84" s="415"/>
      <c r="N84" s="154"/>
      <c r="O84" s="152"/>
      <c r="P84" s="152"/>
      <c r="Q84" s="413"/>
      <c r="R84" s="413"/>
      <c r="S84" s="152"/>
      <c r="T84" s="152"/>
      <c r="U84" s="413"/>
      <c r="V84" s="414"/>
      <c r="W84" s="104">
        <v>82</v>
      </c>
      <c r="X84" s="104">
        <v>74</v>
      </c>
      <c r="Y84" s="321">
        <v>2</v>
      </c>
      <c r="Z84" s="285">
        <f>Z65</f>
        <v>9.5500000000000007</v>
      </c>
      <c r="AA84" s="404">
        <f>'Contact-Player Info'!L11</f>
        <v>8</v>
      </c>
      <c r="AB84" s="494"/>
      <c r="AC84" s="499"/>
      <c r="AD84" s="27"/>
    </row>
    <row r="85" spans="2:30" ht="12.75" customHeight="1" outlineLevel="1" x14ac:dyDescent="0.2">
      <c r="B85" s="455" t="s">
        <v>154</v>
      </c>
      <c r="C85" s="227" t="s">
        <v>64</v>
      </c>
      <c r="D85" s="228" t="s">
        <v>28</v>
      </c>
      <c r="E85" s="142"/>
      <c r="F85" s="143"/>
      <c r="G85" s="143"/>
      <c r="H85" s="143"/>
      <c r="I85" s="143"/>
      <c r="J85" s="418"/>
      <c r="K85" s="143"/>
      <c r="L85" s="143"/>
      <c r="M85" s="417"/>
      <c r="N85" s="145"/>
      <c r="O85" s="143"/>
      <c r="P85" s="143"/>
      <c r="Q85" s="143"/>
      <c r="R85" s="143"/>
      <c r="S85" s="143"/>
      <c r="T85" s="143"/>
      <c r="U85" s="418"/>
      <c r="V85" s="224"/>
      <c r="W85" s="101">
        <v>90</v>
      </c>
      <c r="X85" s="101">
        <v>86</v>
      </c>
      <c r="Y85" s="319" t="s">
        <v>85</v>
      </c>
      <c r="Z85" s="280">
        <f>Z56</f>
        <v>5.8</v>
      </c>
      <c r="AA85" s="405">
        <v>4</v>
      </c>
      <c r="AB85" s="491" t="s">
        <v>204</v>
      </c>
      <c r="AC85" s="496">
        <v>1</v>
      </c>
      <c r="AD85" s="27"/>
    </row>
    <row r="86" spans="2:30" ht="12.75" customHeight="1" outlineLevel="1" x14ac:dyDescent="0.2">
      <c r="B86" s="463"/>
      <c r="C86" s="123" t="s">
        <v>65</v>
      </c>
      <c r="D86" s="124" t="s">
        <v>29</v>
      </c>
      <c r="E86" s="146"/>
      <c r="F86" s="147"/>
      <c r="G86" s="147"/>
      <c r="H86" s="147"/>
      <c r="I86" s="147"/>
      <c r="J86" s="389"/>
      <c r="K86" s="147"/>
      <c r="L86" s="147"/>
      <c r="M86" s="390"/>
      <c r="N86" s="149"/>
      <c r="O86" s="147"/>
      <c r="P86" s="147"/>
      <c r="Q86" s="147"/>
      <c r="R86" s="147"/>
      <c r="S86" s="147"/>
      <c r="T86" s="147"/>
      <c r="U86" s="389"/>
      <c r="V86" s="150"/>
      <c r="W86" s="102">
        <v>81</v>
      </c>
      <c r="X86" s="102">
        <v>77</v>
      </c>
      <c r="Y86" s="320" t="s">
        <v>85</v>
      </c>
      <c r="Z86" s="125">
        <f>Z63</f>
        <v>5.9</v>
      </c>
      <c r="AA86" s="406">
        <v>4</v>
      </c>
      <c r="AB86" s="492"/>
      <c r="AC86" s="497"/>
      <c r="AD86" s="27"/>
    </row>
    <row r="87" spans="2:30" ht="12.75" customHeight="1" outlineLevel="1" x14ac:dyDescent="0.2">
      <c r="B87" s="463"/>
      <c r="C87" s="215" t="s">
        <v>95</v>
      </c>
      <c r="D87" s="216" t="s">
        <v>33</v>
      </c>
      <c r="E87" s="146"/>
      <c r="F87" s="335"/>
      <c r="G87" s="147"/>
      <c r="H87" s="335"/>
      <c r="I87" s="147"/>
      <c r="J87" s="335"/>
      <c r="K87" s="147"/>
      <c r="L87" s="335"/>
      <c r="M87" s="337"/>
      <c r="N87" s="149"/>
      <c r="O87" s="147"/>
      <c r="P87" s="147"/>
      <c r="Q87" s="335"/>
      <c r="R87" s="335"/>
      <c r="S87" s="147"/>
      <c r="T87" s="147"/>
      <c r="U87" s="335"/>
      <c r="V87" s="423"/>
      <c r="W87" s="102">
        <v>83</v>
      </c>
      <c r="X87" s="102">
        <v>73</v>
      </c>
      <c r="Y87" s="320">
        <v>6</v>
      </c>
      <c r="Z87" s="117">
        <f>Z60</f>
        <v>10.75</v>
      </c>
      <c r="AA87" s="407">
        <v>10</v>
      </c>
      <c r="AB87" s="493" t="s">
        <v>203</v>
      </c>
      <c r="AC87" s="498">
        <v>2</v>
      </c>
      <c r="AD87" s="27"/>
    </row>
    <row r="88" spans="2:30" ht="13.5" customHeight="1" outlineLevel="1" thickBot="1" x14ac:dyDescent="0.25">
      <c r="B88" s="464"/>
      <c r="C88" s="229" t="s">
        <v>96</v>
      </c>
      <c r="D88" s="230" t="s">
        <v>38</v>
      </c>
      <c r="E88" s="398"/>
      <c r="F88" s="400"/>
      <c r="G88" s="152"/>
      <c r="H88" s="400"/>
      <c r="I88" s="152"/>
      <c r="J88" s="400"/>
      <c r="K88" s="152"/>
      <c r="L88" s="400"/>
      <c r="M88" s="401"/>
      <c r="N88" s="154"/>
      <c r="O88" s="152"/>
      <c r="P88" s="400"/>
      <c r="Q88" s="400"/>
      <c r="R88" s="400"/>
      <c r="S88" s="152"/>
      <c r="T88" s="400"/>
      <c r="U88" s="400"/>
      <c r="V88" s="424"/>
      <c r="W88" s="104">
        <v>93</v>
      </c>
      <c r="X88" s="104">
        <v>80</v>
      </c>
      <c r="Y88" s="321">
        <v>9</v>
      </c>
      <c r="Z88" s="299">
        <f>Z67</f>
        <v>12.95</v>
      </c>
      <c r="AA88" s="408">
        <v>13</v>
      </c>
      <c r="AB88" s="494"/>
      <c r="AC88" s="499"/>
      <c r="AD88" s="27"/>
    </row>
    <row r="89" spans="2:30" ht="12.75" customHeight="1" outlineLevel="1" x14ac:dyDescent="0.2">
      <c r="B89" s="455" t="s">
        <v>155</v>
      </c>
      <c r="C89" s="223" t="s">
        <v>112</v>
      </c>
      <c r="D89" s="231" t="s">
        <v>88</v>
      </c>
      <c r="E89" s="142"/>
      <c r="F89" s="143"/>
      <c r="G89" s="143"/>
      <c r="H89" s="143"/>
      <c r="I89" s="143"/>
      <c r="J89" s="143"/>
      <c r="K89" s="143"/>
      <c r="L89" s="143"/>
      <c r="M89" s="144"/>
      <c r="N89" s="145"/>
      <c r="O89" s="143"/>
      <c r="P89" s="143"/>
      <c r="Q89" s="143"/>
      <c r="R89" s="143"/>
      <c r="S89" s="143"/>
      <c r="T89" s="143"/>
      <c r="U89" s="143"/>
      <c r="V89" s="224"/>
      <c r="W89" s="101">
        <v>84</v>
      </c>
      <c r="X89" s="101">
        <v>84</v>
      </c>
      <c r="Y89" s="319" t="s">
        <v>85</v>
      </c>
      <c r="Z89" s="202">
        <f>Z53</f>
        <v>2.8</v>
      </c>
      <c r="AA89" s="379">
        <f>'Contact-Player Info'!L5</f>
        <v>0</v>
      </c>
      <c r="AB89" s="491" t="s">
        <v>193</v>
      </c>
      <c r="AC89" s="496">
        <v>2</v>
      </c>
      <c r="AD89" s="27"/>
    </row>
    <row r="90" spans="2:30" ht="12.75" customHeight="1" outlineLevel="1" x14ac:dyDescent="0.2">
      <c r="B90" s="463"/>
      <c r="C90" s="219" t="s">
        <v>115</v>
      </c>
      <c r="D90" s="220" t="s">
        <v>105</v>
      </c>
      <c r="E90" s="146"/>
      <c r="F90" s="393"/>
      <c r="G90" s="147"/>
      <c r="H90" s="393"/>
      <c r="I90" s="147"/>
      <c r="J90" s="393"/>
      <c r="K90" s="147"/>
      <c r="L90" s="393"/>
      <c r="M90" s="148"/>
      <c r="N90" s="149"/>
      <c r="O90" s="147"/>
      <c r="P90" s="147"/>
      <c r="Q90" s="393"/>
      <c r="R90" s="393"/>
      <c r="S90" s="147"/>
      <c r="T90" s="393"/>
      <c r="U90" s="393"/>
      <c r="V90" s="411"/>
      <c r="W90" s="102">
        <v>81</v>
      </c>
      <c r="X90" s="102">
        <v>71</v>
      </c>
      <c r="Y90" s="320" t="s">
        <v>85</v>
      </c>
      <c r="Z90" s="277">
        <f>Z62</f>
        <v>10.95</v>
      </c>
      <c r="AA90" s="380">
        <f>'Contact-Player Info'!L8</f>
        <v>10</v>
      </c>
      <c r="AB90" s="492"/>
      <c r="AC90" s="497"/>
      <c r="AD90" s="27"/>
    </row>
    <row r="91" spans="2:30" ht="12.75" customHeight="1" outlineLevel="1" x14ac:dyDescent="0.2">
      <c r="B91" s="463"/>
      <c r="C91" s="217" t="s">
        <v>131</v>
      </c>
      <c r="D91" s="218" t="s">
        <v>174</v>
      </c>
      <c r="E91" s="146"/>
      <c r="F91" s="147"/>
      <c r="G91" s="147"/>
      <c r="H91" s="147"/>
      <c r="I91" s="147"/>
      <c r="J91" s="147"/>
      <c r="K91" s="147"/>
      <c r="L91" s="147"/>
      <c r="M91" s="148"/>
      <c r="N91" s="149"/>
      <c r="O91" s="147"/>
      <c r="P91" s="147"/>
      <c r="Q91" s="147"/>
      <c r="R91" s="147"/>
      <c r="S91" s="147"/>
      <c r="T91" s="147"/>
      <c r="U91" s="147"/>
      <c r="V91" s="150"/>
      <c r="W91" s="102">
        <v>81</v>
      </c>
      <c r="X91" s="102">
        <v>80</v>
      </c>
      <c r="Y91" s="320">
        <v>1</v>
      </c>
      <c r="Z91" s="275">
        <f>Z57</f>
        <v>3</v>
      </c>
      <c r="AA91" s="403">
        <v>1</v>
      </c>
      <c r="AB91" s="493" t="s">
        <v>202</v>
      </c>
      <c r="AC91" s="498">
        <v>1</v>
      </c>
      <c r="AD91" s="27"/>
    </row>
    <row r="92" spans="2:30" ht="13.5" customHeight="1" outlineLevel="1" thickBot="1" x14ac:dyDescent="0.25">
      <c r="B92" s="464"/>
      <c r="C92" s="225" t="s">
        <v>128</v>
      </c>
      <c r="D92" s="232" t="s">
        <v>37</v>
      </c>
      <c r="E92" s="416"/>
      <c r="F92" s="413"/>
      <c r="G92" s="152"/>
      <c r="H92" s="413"/>
      <c r="I92" s="413"/>
      <c r="J92" s="413"/>
      <c r="K92" s="413"/>
      <c r="L92" s="413"/>
      <c r="M92" s="415"/>
      <c r="N92" s="154"/>
      <c r="O92" s="152"/>
      <c r="P92" s="413"/>
      <c r="Q92" s="413"/>
      <c r="R92" s="413"/>
      <c r="S92" s="413"/>
      <c r="T92" s="413"/>
      <c r="U92" s="413"/>
      <c r="V92" s="414"/>
      <c r="W92" s="104">
        <v>92</v>
      </c>
      <c r="X92" s="104">
        <v>76</v>
      </c>
      <c r="Y92" s="321">
        <v>6</v>
      </c>
      <c r="Z92" s="285">
        <f>Z66</f>
        <v>15.649999999999999</v>
      </c>
      <c r="AA92" s="404">
        <v>16</v>
      </c>
      <c r="AB92" s="494"/>
      <c r="AC92" s="499"/>
      <c r="AD92" s="27"/>
    </row>
    <row r="93" spans="2:30" ht="12.75" customHeight="1" outlineLevel="1" x14ac:dyDescent="0.2">
      <c r="B93" s="455" t="s">
        <v>156</v>
      </c>
      <c r="C93" s="227" t="s">
        <v>63</v>
      </c>
      <c r="D93" s="228" t="s">
        <v>173</v>
      </c>
      <c r="E93" s="142"/>
      <c r="F93" s="143"/>
      <c r="G93" s="143"/>
      <c r="H93" s="143"/>
      <c r="I93" s="143"/>
      <c r="J93" s="143"/>
      <c r="K93" s="143"/>
      <c r="L93" s="143"/>
      <c r="M93" s="417"/>
      <c r="N93" s="145"/>
      <c r="O93" s="143"/>
      <c r="P93" s="143"/>
      <c r="Q93" s="143"/>
      <c r="R93" s="143"/>
      <c r="S93" s="143"/>
      <c r="T93" s="143"/>
      <c r="U93" s="143"/>
      <c r="V93" s="144"/>
      <c r="W93" s="101">
        <v>80</v>
      </c>
      <c r="X93" s="101">
        <v>78</v>
      </c>
      <c r="Y93" s="319">
        <v>1</v>
      </c>
      <c r="Z93" s="280">
        <f>Z55</f>
        <v>3.8</v>
      </c>
      <c r="AA93" s="409">
        <v>2</v>
      </c>
      <c r="AB93" s="491" t="s">
        <v>204</v>
      </c>
      <c r="AC93" s="496">
        <v>1</v>
      </c>
      <c r="AD93" s="27"/>
    </row>
    <row r="94" spans="2:30" ht="12.75" customHeight="1" outlineLevel="1" x14ac:dyDescent="0.2">
      <c r="B94" s="463"/>
      <c r="C94" s="123" t="s">
        <v>66</v>
      </c>
      <c r="D94" s="124" t="s">
        <v>39</v>
      </c>
      <c r="E94" s="419"/>
      <c r="F94" s="389"/>
      <c r="G94" s="389"/>
      <c r="H94" s="389"/>
      <c r="I94" s="389"/>
      <c r="J94" s="420"/>
      <c r="K94" s="389"/>
      <c r="L94" s="389"/>
      <c r="M94" s="421"/>
      <c r="N94" s="422"/>
      <c r="O94" s="389"/>
      <c r="P94" s="389"/>
      <c r="Q94" s="389"/>
      <c r="R94" s="389"/>
      <c r="S94" s="389"/>
      <c r="T94" s="389"/>
      <c r="U94" s="389"/>
      <c r="V94" s="421"/>
      <c r="W94" s="102">
        <v>109</v>
      </c>
      <c r="X94" s="102">
        <v>90</v>
      </c>
      <c r="Y94" s="320">
        <v>1</v>
      </c>
      <c r="Z94" s="125">
        <f>Z64</f>
        <v>18</v>
      </c>
      <c r="AA94" s="410">
        <v>19</v>
      </c>
      <c r="AB94" s="492"/>
      <c r="AC94" s="497"/>
      <c r="AD94" s="27"/>
    </row>
    <row r="95" spans="2:30" ht="15" customHeight="1" outlineLevel="1" x14ac:dyDescent="0.2">
      <c r="B95" s="463"/>
      <c r="C95" s="215" t="s">
        <v>94</v>
      </c>
      <c r="D95" s="216" t="s">
        <v>31</v>
      </c>
      <c r="E95" s="146"/>
      <c r="F95" s="147"/>
      <c r="G95" s="147"/>
      <c r="H95" s="147"/>
      <c r="I95" s="147"/>
      <c r="J95" s="147"/>
      <c r="K95" s="147"/>
      <c r="L95" s="147"/>
      <c r="M95" s="148"/>
      <c r="N95" s="149"/>
      <c r="O95" s="147"/>
      <c r="P95" s="147"/>
      <c r="Q95" s="147"/>
      <c r="R95" s="147"/>
      <c r="S95" s="147"/>
      <c r="T95" s="147"/>
      <c r="U95" s="147"/>
      <c r="V95" s="148"/>
      <c r="W95" s="102">
        <v>84</v>
      </c>
      <c r="X95" s="102">
        <v>83</v>
      </c>
      <c r="Y95" s="320" t="s">
        <v>85</v>
      </c>
      <c r="Z95" s="117">
        <f>Z59</f>
        <v>3.5</v>
      </c>
      <c r="AA95" s="407">
        <v>1</v>
      </c>
      <c r="AB95" s="493" t="s">
        <v>202</v>
      </c>
      <c r="AC95" s="498">
        <v>2</v>
      </c>
      <c r="AD95" s="27"/>
    </row>
    <row r="96" spans="2:30" ht="15.75" customHeight="1" outlineLevel="1" thickBot="1" x14ac:dyDescent="0.25">
      <c r="B96" s="464"/>
      <c r="C96" s="229" t="s">
        <v>97</v>
      </c>
      <c r="D96" s="230" t="s">
        <v>34</v>
      </c>
      <c r="E96" s="398"/>
      <c r="F96" s="400"/>
      <c r="G96" s="400"/>
      <c r="H96" s="400"/>
      <c r="I96" s="400"/>
      <c r="J96" s="399"/>
      <c r="K96" s="400"/>
      <c r="L96" s="400"/>
      <c r="M96" s="401"/>
      <c r="N96" s="154"/>
      <c r="O96" s="400"/>
      <c r="P96" s="400"/>
      <c r="Q96" s="400"/>
      <c r="R96" s="400"/>
      <c r="S96" s="400"/>
      <c r="T96" s="400"/>
      <c r="U96" s="400"/>
      <c r="V96" s="425"/>
      <c r="W96" s="104">
        <v>103</v>
      </c>
      <c r="X96" s="104">
        <v>75</v>
      </c>
      <c r="Y96" s="321" t="s">
        <v>85</v>
      </c>
      <c r="Z96" s="299">
        <f>Z68</f>
        <v>17.399999999999999</v>
      </c>
      <c r="AA96" s="408">
        <v>18</v>
      </c>
      <c r="AB96" s="494"/>
      <c r="AC96" s="499"/>
      <c r="AD96" s="27"/>
    </row>
    <row r="97" spans="2:30" x14ac:dyDescent="0.25">
      <c r="AD97" s="27"/>
    </row>
    <row r="98" spans="2:30" ht="15.75" thickBot="1" x14ac:dyDescent="0.3">
      <c r="AD98" s="27"/>
    </row>
    <row r="99" spans="2:30" ht="16.5" thickBot="1" x14ac:dyDescent="0.3">
      <c r="B99" s="61"/>
      <c r="C99" s="91" t="s">
        <v>119</v>
      </c>
      <c r="D99" s="62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92"/>
      <c r="AA99" s="64"/>
      <c r="AB99" s="65"/>
      <c r="AC99" s="66"/>
      <c r="AD99" s="27"/>
    </row>
    <row r="100" spans="2:30" ht="15.75" customHeight="1" outlineLevel="1" thickBot="1" x14ac:dyDescent="0.3">
      <c r="B100" s="458" t="s">
        <v>109</v>
      </c>
      <c r="C100" s="459"/>
      <c r="D100" s="459"/>
      <c r="E100" s="459"/>
      <c r="F100" s="459"/>
      <c r="G100" s="459"/>
      <c r="H100" s="459"/>
      <c r="I100" s="459"/>
      <c r="J100" s="459"/>
      <c r="K100" s="459"/>
      <c r="L100" s="459"/>
      <c r="M100" s="459"/>
      <c r="N100" s="459"/>
      <c r="O100" s="459"/>
      <c r="P100" s="459"/>
      <c r="Q100" s="459"/>
      <c r="R100" s="459"/>
      <c r="S100" s="459"/>
      <c r="T100" s="459"/>
      <c r="U100" s="459"/>
      <c r="V100" s="460"/>
      <c r="W100" s="324" t="s">
        <v>58</v>
      </c>
      <c r="X100" s="324" t="s">
        <v>59</v>
      </c>
      <c r="Y100" s="324" t="s">
        <v>60</v>
      </c>
      <c r="Z100" s="509" t="s">
        <v>104</v>
      </c>
      <c r="AA100" s="510"/>
      <c r="AB100" s="510"/>
      <c r="AC100" s="511"/>
      <c r="AD100" s="27"/>
    </row>
    <row r="101" spans="2:30" ht="12.75" customHeight="1" outlineLevel="1" x14ac:dyDescent="0.2">
      <c r="B101" s="450" t="s">
        <v>159</v>
      </c>
      <c r="C101" s="429" t="s">
        <v>1</v>
      </c>
      <c r="D101" s="430"/>
      <c r="E101" s="31">
        <v>11</v>
      </c>
      <c r="F101" s="78">
        <v>13</v>
      </c>
      <c r="G101" s="78">
        <v>9</v>
      </c>
      <c r="H101" s="78">
        <v>15</v>
      </c>
      <c r="I101" s="78">
        <v>5</v>
      </c>
      <c r="J101" s="78">
        <v>3</v>
      </c>
      <c r="K101" s="78">
        <v>17</v>
      </c>
      <c r="L101" s="78">
        <v>1</v>
      </c>
      <c r="M101" s="79">
        <v>7</v>
      </c>
      <c r="N101" s="32">
        <v>12</v>
      </c>
      <c r="O101" s="78">
        <v>6</v>
      </c>
      <c r="P101" s="78">
        <v>8</v>
      </c>
      <c r="Q101" s="78">
        <v>10</v>
      </c>
      <c r="R101" s="78">
        <v>18</v>
      </c>
      <c r="S101" s="78">
        <v>4</v>
      </c>
      <c r="T101" s="78">
        <v>14</v>
      </c>
      <c r="U101" s="78">
        <v>16</v>
      </c>
      <c r="V101" s="30">
        <v>2</v>
      </c>
      <c r="W101" s="31">
        <v>73.3</v>
      </c>
      <c r="X101" s="78">
        <v>144</v>
      </c>
      <c r="Y101" s="461">
        <v>6681</v>
      </c>
      <c r="Z101" s="512"/>
      <c r="AA101" s="513"/>
      <c r="AB101" s="513"/>
      <c r="AC101" s="514"/>
      <c r="AD101" s="27"/>
    </row>
    <row r="102" spans="2:30" ht="13.5" customHeight="1" outlineLevel="1" thickBot="1" x14ac:dyDescent="0.25">
      <c r="B102" s="450"/>
      <c r="C102" s="431" t="s">
        <v>3</v>
      </c>
      <c r="D102" s="432"/>
      <c r="E102" s="36">
        <v>4</v>
      </c>
      <c r="F102" s="76">
        <v>5</v>
      </c>
      <c r="G102" s="76">
        <v>4</v>
      </c>
      <c r="H102" s="76">
        <v>3</v>
      </c>
      <c r="I102" s="76">
        <v>5</v>
      </c>
      <c r="J102" s="76">
        <v>4</v>
      </c>
      <c r="K102" s="76">
        <v>3</v>
      </c>
      <c r="L102" s="76">
        <v>4</v>
      </c>
      <c r="M102" s="77">
        <v>4</v>
      </c>
      <c r="N102" s="28">
        <v>4</v>
      </c>
      <c r="O102" s="76">
        <v>4</v>
      </c>
      <c r="P102" s="76">
        <v>4</v>
      </c>
      <c r="Q102" s="76">
        <v>4</v>
      </c>
      <c r="R102" s="76">
        <v>3</v>
      </c>
      <c r="S102" s="76">
        <v>5</v>
      </c>
      <c r="T102" s="76">
        <v>4</v>
      </c>
      <c r="U102" s="76">
        <v>3</v>
      </c>
      <c r="V102" s="29">
        <v>4</v>
      </c>
      <c r="W102" s="36" t="s">
        <v>110</v>
      </c>
      <c r="X102" s="76">
        <f>SUM(E102:V102)</f>
        <v>71</v>
      </c>
      <c r="Y102" s="462"/>
      <c r="Z102" s="515"/>
      <c r="AA102" s="516"/>
      <c r="AB102" s="516"/>
      <c r="AC102" s="517"/>
      <c r="AD102" s="27"/>
    </row>
    <row r="103" spans="2:30" ht="13.5" outlineLevel="1" thickBot="1" x14ac:dyDescent="0.25">
      <c r="B103" s="451"/>
      <c r="C103" s="34"/>
      <c r="D103" s="39" t="s">
        <v>4</v>
      </c>
      <c r="E103" s="37" t="s">
        <v>12</v>
      </c>
      <c r="F103" s="38" t="s">
        <v>13</v>
      </c>
      <c r="G103" s="38" t="s">
        <v>11</v>
      </c>
      <c r="H103" s="38" t="s">
        <v>9</v>
      </c>
      <c r="I103" s="38" t="s">
        <v>10</v>
      </c>
      <c r="J103" s="38" t="s">
        <v>14</v>
      </c>
      <c r="K103" s="38" t="s">
        <v>15</v>
      </c>
      <c r="L103" s="38" t="s">
        <v>16</v>
      </c>
      <c r="M103" s="122" t="s">
        <v>17</v>
      </c>
      <c r="N103" s="116" t="s">
        <v>18</v>
      </c>
      <c r="O103" s="38" t="s">
        <v>19</v>
      </c>
      <c r="P103" s="38" t="s">
        <v>20</v>
      </c>
      <c r="Q103" s="38" t="s">
        <v>21</v>
      </c>
      <c r="R103" s="38" t="s">
        <v>22</v>
      </c>
      <c r="S103" s="38" t="s">
        <v>23</v>
      </c>
      <c r="T103" s="38" t="s">
        <v>24</v>
      </c>
      <c r="U103" s="38" t="s">
        <v>25</v>
      </c>
      <c r="V103" s="38" t="s">
        <v>26</v>
      </c>
      <c r="W103" s="37" t="s">
        <v>27</v>
      </c>
      <c r="X103" s="38" t="s">
        <v>2</v>
      </c>
      <c r="Y103" s="330" t="s">
        <v>120</v>
      </c>
      <c r="Z103" s="40" t="s">
        <v>32</v>
      </c>
      <c r="AA103" s="38" t="s">
        <v>111</v>
      </c>
      <c r="AB103" s="99" t="s">
        <v>71</v>
      </c>
      <c r="AC103" s="433" t="s">
        <v>30</v>
      </c>
      <c r="AD103" s="27"/>
    </row>
    <row r="104" spans="2:30" ht="15" customHeight="1" outlineLevel="1" x14ac:dyDescent="0.2">
      <c r="B104" s="452" t="s">
        <v>168</v>
      </c>
      <c r="C104" s="223" t="s">
        <v>112</v>
      </c>
      <c r="D104" s="199" t="s">
        <v>88</v>
      </c>
      <c r="E104" s="142"/>
      <c r="F104" s="143"/>
      <c r="G104" s="143"/>
      <c r="H104" s="143"/>
      <c r="I104" s="143"/>
      <c r="J104" s="143"/>
      <c r="K104" s="143"/>
      <c r="L104" s="143"/>
      <c r="M104" s="144"/>
      <c r="N104" s="145"/>
      <c r="O104" s="143"/>
      <c r="P104" s="143"/>
      <c r="Q104" s="143"/>
      <c r="R104" s="143"/>
      <c r="S104" s="143"/>
      <c r="T104" s="143"/>
      <c r="U104" s="143"/>
      <c r="V104" s="224"/>
      <c r="W104" s="101">
        <v>83</v>
      </c>
      <c r="X104" s="101">
        <v>83</v>
      </c>
      <c r="Y104" s="319" t="s">
        <v>85</v>
      </c>
      <c r="Z104" s="194">
        <f>Z89</f>
        <v>2.8</v>
      </c>
      <c r="AA104" s="202">
        <f>'Contact-Player Info'!M5</f>
        <v>0</v>
      </c>
      <c r="AB104" s="491" t="s">
        <v>198</v>
      </c>
      <c r="AC104" s="496">
        <v>2</v>
      </c>
      <c r="AD104" s="27"/>
    </row>
    <row r="105" spans="2:30" ht="15" customHeight="1" outlineLevel="1" x14ac:dyDescent="0.2">
      <c r="B105" s="453"/>
      <c r="C105" s="219" t="s">
        <v>114</v>
      </c>
      <c r="D105" s="201" t="s">
        <v>93</v>
      </c>
      <c r="E105" s="146"/>
      <c r="F105" s="147"/>
      <c r="G105" s="393"/>
      <c r="H105" s="147"/>
      <c r="I105" s="147"/>
      <c r="J105" s="393"/>
      <c r="K105" s="147"/>
      <c r="L105" s="393"/>
      <c r="M105" s="148"/>
      <c r="N105" s="149"/>
      <c r="O105" s="147"/>
      <c r="P105" s="393"/>
      <c r="Q105" s="147"/>
      <c r="R105" s="393"/>
      <c r="S105" s="393"/>
      <c r="T105" s="147"/>
      <c r="U105" s="147"/>
      <c r="V105" s="150"/>
      <c r="W105" s="102">
        <v>85</v>
      </c>
      <c r="X105" s="102">
        <v>80</v>
      </c>
      <c r="Y105" s="320" t="s">
        <v>85</v>
      </c>
      <c r="Z105" s="301">
        <f>Z82</f>
        <v>7.1999999999999993</v>
      </c>
      <c r="AA105" s="203">
        <v>5</v>
      </c>
      <c r="AB105" s="492"/>
      <c r="AC105" s="497"/>
      <c r="AD105" s="27"/>
    </row>
    <row r="106" spans="2:30" ht="15" customHeight="1" outlineLevel="1" x14ac:dyDescent="0.2">
      <c r="B106" s="453"/>
      <c r="C106" s="264" t="s">
        <v>94</v>
      </c>
      <c r="D106" s="260" t="s">
        <v>31</v>
      </c>
      <c r="E106" s="146"/>
      <c r="F106" s="147"/>
      <c r="G106" s="147"/>
      <c r="H106" s="147"/>
      <c r="I106" s="147"/>
      <c r="J106" s="147"/>
      <c r="K106" s="147"/>
      <c r="L106" s="335"/>
      <c r="M106" s="148"/>
      <c r="N106" s="149"/>
      <c r="O106" s="147"/>
      <c r="P106" s="147"/>
      <c r="Q106" s="147"/>
      <c r="R106" s="147"/>
      <c r="S106" s="147"/>
      <c r="T106" s="147"/>
      <c r="U106" s="147"/>
      <c r="V106" s="150"/>
      <c r="W106" s="102">
        <v>82</v>
      </c>
      <c r="X106" s="102">
        <v>81</v>
      </c>
      <c r="Y106" s="320">
        <v>1</v>
      </c>
      <c r="Z106" s="103">
        <f>Z95</f>
        <v>3.5</v>
      </c>
      <c r="AA106" s="121">
        <f>'Contact-Player Info'!M13</f>
        <v>1</v>
      </c>
      <c r="AB106" s="493" t="s">
        <v>199</v>
      </c>
      <c r="AC106" s="498">
        <v>1</v>
      </c>
      <c r="AD106" s="27"/>
    </row>
    <row r="107" spans="2:30" ht="15.75" customHeight="1" outlineLevel="1" thickBot="1" x14ac:dyDescent="0.25">
      <c r="B107" s="454"/>
      <c r="C107" s="265" t="s">
        <v>96</v>
      </c>
      <c r="D107" s="263" t="s">
        <v>38</v>
      </c>
      <c r="E107" s="398"/>
      <c r="F107" s="152"/>
      <c r="G107" s="400"/>
      <c r="H107" s="400"/>
      <c r="I107" s="400"/>
      <c r="J107" s="400"/>
      <c r="K107" s="152"/>
      <c r="L107" s="400"/>
      <c r="M107" s="401"/>
      <c r="N107" s="154"/>
      <c r="O107" s="400"/>
      <c r="P107" s="400"/>
      <c r="Q107" s="152"/>
      <c r="R107" s="400"/>
      <c r="S107" s="400"/>
      <c r="T107" s="152"/>
      <c r="U107" s="400"/>
      <c r="V107" s="424"/>
      <c r="W107" s="104">
        <v>98</v>
      </c>
      <c r="X107" s="104">
        <v>85</v>
      </c>
      <c r="Y107" s="321">
        <v>8</v>
      </c>
      <c r="Z107" s="302">
        <f>Z88</f>
        <v>12.95</v>
      </c>
      <c r="AA107" s="303">
        <f>'Contact-Player Info'!M15</f>
        <v>13</v>
      </c>
      <c r="AB107" s="494"/>
      <c r="AC107" s="499"/>
      <c r="AD107" s="27"/>
    </row>
    <row r="108" spans="2:30" ht="12.75" customHeight="1" outlineLevel="1" x14ac:dyDescent="0.2">
      <c r="B108" s="452" t="s">
        <v>169</v>
      </c>
      <c r="C108" s="266" t="s">
        <v>131</v>
      </c>
      <c r="D108" s="205" t="s">
        <v>174</v>
      </c>
      <c r="E108" s="142"/>
      <c r="F108" s="143"/>
      <c r="G108" s="143"/>
      <c r="H108" s="143"/>
      <c r="I108" s="143"/>
      <c r="J108" s="143"/>
      <c r="K108" s="143"/>
      <c r="L108" s="428"/>
      <c r="M108" s="144"/>
      <c r="N108" s="145"/>
      <c r="O108" s="143"/>
      <c r="P108" s="143"/>
      <c r="Q108" s="143"/>
      <c r="R108" s="143"/>
      <c r="S108" s="143"/>
      <c r="T108" s="143"/>
      <c r="U108" s="143"/>
      <c r="V108" s="224"/>
      <c r="W108" s="101">
        <v>79</v>
      </c>
      <c r="X108" s="101">
        <v>79</v>
      </c>
      <c r="Y108" s="319" t="s">
        <v>85</v>
      </c>
      <c r="Z108" s="304">
        <f>Z91</f>
        <v>3</v>
      </c>
      <c r="AA108" s="208">
        <v>0</v>
      </c>
      <c r="AB108" s="491" t="s">
        <v>193</v>
      </c>
      <c r="AC108" s="496">
        <v>3</v>
      </c>
      <c r="AD108" s="27"/>
    </row>
    <row r="109" spans="2:30" ht="12.75" customHeight="1" outlineLevel="1" x14ac:dyDescent="0.2">
      <c r="B109" s="453"/>
      <c r="C109" s="217" t="s">
        <v>129</v>
      </c>
      <c r="D109" s="207" t="s">
        <v>36</v>
      </c>
      <c r="E109" s="146"/>
      <c r="F109" s="147"/>
      <c r="G109" s="342"/>
      <c r="H109" s="147"/>
      <c r="I109" s="147"/>
      <c r="J109" s="342"/>
      <c r="K109" s="147"/>
      <c r="L109" s="342"/>
      <c r="M109" s="343"/>
      <c r="N109" s="149"/>
      <c r="O109" s="147"/>
      <c r="P109" s="342"/>
      <c r="Q109" s="147"/>
      <c r="R109" s="342"/>
      <c r="S109" s="342"/>
      <c r="T109" s="147"/>
      <c r="U109" s="342"/>
      <c r="V109" s="150"/>
      <c r="W109" s="102">
        <v>83</v>
      </c>
      <c r="X109" s="102">
        <v>74</v>
      </c>
      <c r="Y109" s="320">
        <v>5</v>
      </c>
      <c r="Z109" s="298">
        <f>Z84</f>
        <v>9.5500000000000007</v>
      </c>
      <c r="AA109" s="209">
        <v>9</v>
      </c>
      <c r="AB109" s="492"/>
      <c r="AC109" s="497"/>
      <c r="AD109" s="27"/>
    </row>
    <row r="110" spans="2:30" ht="12.75" customHeight="1" outlineLevel="1" x14ac:dyDescent="0.2">
      <c r="B110" s="453"/>
      <c r="C110" s="221" t="s">
        <v>63</v>
      </c>
      <c r="D110" s="261" t="s">
        <v>173</v>
      </c>
      <c r="E110" s="146"/>
      <c r="F110" s="147"/>
      <c r="G110" s="147"/>
      <c r="H110" s="147"/>
      <c r="I110" s="147"/>
      <c r="J110" s="147"/>
      <c r="K110" s="147"/>
      <c r="L110" s="389"/>
      <c r="M110" s="148"/>
      <c r="N110" s="149"/>
      <c r="O110" s="147"/>
      <c r="P110" s="147"/>
      <c r="Q110" s="147"/>
      <c r="R110" s="147"/>
      <c r="S110" s="389"/>
      <c r="T110" s="147"/>
      <c r="U110" s="147"/>
      <c r="V110" s="150"/>
      <c r="W110" s="102">
        <v>84</v>
      </c>
      <c r="X110" s="102">
        <v>83</v>
      </c>
      <c r="Y110" s="320">
        <v>1</v>
      </c>
      <c r="Z110" s="305">
        <f>Z93</f>
        <v>3.8</v>
      </c>
      <c r="AA110" s="97">
        <v>1</v>
      </c>
      <c r="AB110" s="493" t="s">
        <v>195</v>
      </c>
      <c r="AC110" s="498">
        <v>0</v>
      </c>
      <c r="AD110" s="27"/>
    </row>
    <row r="111" spans="2:30" ht="15.75" customHeight="1" outlineLevel="1" thickBot="1" x14ac:dyDescent="0.25">
      <c r="B111" s="454"/>
      <c r="C111" s="267" t="s">
        <v>65</v>
      </c>
      <c r="D111" s="120" t="s">
        <v>29</v>
      </c>
      <c r="E111" s="151"/>
      <c r="F111" s="152"/>
      <c r="G111" s="152"/>
      <c r="H111" s="152"/>
      <c r="I111" s="152"/>
      <c r="J111" s="339"/>
      <c r="K111" s="152"/>
      <c r="L111" s="339"/>
      <c r="M111" s="153"/>
      <c r="N111" s="154"/>
      <c r="O111" s="152"/>
      <c r="P111" s="339"/>
      <c r="Q111" s="152"/>
      <c r="R111" s="152"/>
      <c r="S111" s="339"/>
      <c r="T111" s="152"/>
      <c r="U111" s="152"/>
      <c r="V111" s="226"/>
      <c r="W111" s="104">
        <v>80</v>
      </c>
      <c r="X111" s="104">
        <v>76</v>
      </c>
      <c r="Y111" s="321" t="s">
        <v>85</v>
      </c>
      <c r="Z111" s="106">
        <f>Z86</f>
        <v>5.9</v>
      </c>
      <c r="AA111" s="98">
        <f>'Contact-Player Info'!M19</f>
        <v>4</v>
      </c>
      <c r="AB111" s="494"/>
      <c r="AC111" s="499"/>
      <c r="AD111" s="27"/>
    </row>
    <row r="112" spans="2:30" ht="12.75" customHeight="1" outlineLevel="1" x14ac:dyDescent="0.2">
      <c r="B112" s="465" t="s">
        <v>170</v>
      </c>
      <c r="C112" s="223" t="s">
        <v>113</v>
      </c>
      <c r="D112" s="199" t="s">
        <v>81</v>
      </c>
      <c r="E112" s="142"/>
      <c r="F112" s="143"/>
      <c r="G112" s="143"/>
      <c r="H112" s="143"/>
      <c r="I112" s="143"/>
      <c r="J112" s="143"/>
      <c r="K112" s="143"/>
      <c r="L112" s="143"/>
      <c r="M112" s="144"/>
      <c r="N112" s="145"/>
      <c r="O112" s="143"/>
      <c r="P112" s="143"/>
      <c r="Q112" s="143"/>
      <c r="R112" s="143"/>
      <c r="S112" s="143"/>
      <c r="T112" s="143"/>
      <c r="U112" s="143"/>
      <c r="V112" s="224"/>
      <c r="W112" s="101">
        <v>75</v>
      </c>
      <c r="X112" s="101">
        <v>75</v>
      </c>
      <c r="Y112" s="319" t="s">
        <v>85</v>
      </c>
      <c r="Z112" s="297">
        <f>Z81</f>
        <v>2.8499999999999996</v>
      </c>
      <c r="AA112" s="202">
        <f>'Contact-Player Info'!M6</f>
        <v>0</v>
      </c>
      <c r="AB112" s="491" t="s">
        <v>200</v>
      </c>
      <c r="AC112" s="496">
        <v>2</v>
      </c>
      <c r="AD112" s="27"/>
    </row>
    <row r="113" spans="2:30" ht="12.75" customHeight="1" outlineLevel="1" x14ac:dyDescent="0.2">
      <c r="B113" s="453"/>
      <c r="C113" s="219" t="s">
        <v>115</v>
      </c>
      <c r="D113" s="201" t="s">
        <v>105</v>
      </c>
      <c r="E113" s="146"/>
      <c r="F113" s="147"/>
      <c r="G113" s="393"/>
      <c r="H113" s="147"/>
      <c r="I113" s="393"/>
      <c r="J113" s="393"/>
      <c r="K113" s="147"/>
      <c r="L113" s="393"/>
      <c r="M113" s="394"/>
      <c r="N113" s="149"/>
      <c r="O113" s="147"/>
      <c r="P113" s="393"/>
      <c r="Q113" s="147"/>
      <c r="R113" s="393"/>
      <c r="S113" s="393"/>
      <c r="T113" s="147"/>
      <c r="U113" s="393"/>
      <c r="V113" s="411"/>
      <c r="W113" s="102">
        <v>91</v>
      </c>
      <c r="X113" s="102">
        <v>81</v>
      </c>
      <c r="Y113" s="320" t="s">
        <v>85</v>
      </c>
      <c r="Z113" s="301">
        <f>Z90</f>
        <v>10.95</v>
      </c>
      <c r="AA113" s="203">
        <f>'Contact-Player Info'!M8</f>
        <v>10</v>
      </c>
      <c r="AB113" s="492"/>
      <c r="AC113" s="497"/>
      <c r="AD113" s="27"/>
    </row>
    <row r="114" spans="2:30" ht="12.75" customHeight="1" outlineLevel="1" x14ac:dyDescent="0.2">
      <c r="B114" s="453"/>
      <c r="C114" s="215" t="s">
        <v>95</v>
      </c>
      <c r="D114" s="212" t="s">
        <v>33</v>
      </c>
      <c r="E114" s="146"/>
      <c r="F114" s="147"/>
      <c r="G114" s="335"/>
      <c r="H114" s="147"/>
      <c r="I114" s="335"/>
      <c r="J114" s="335"/>
      <c r="K114" s="147"/>
      <c r="L114" s="335"/>
      <c r="M114" s="337"/>
      <c r="N114" s="149"/>
      <c r="O114" s="147"/>
      <c r="P114" s="335"/>
      <c r="Q114" s="147"/>
      <c r="R114" s="335"/>
      <c r="S114" s="335"/>
      <c r="T114" s="147"/>
      <c r="U114" s="335"/>
      <c r="V114" s="423"/>
      <c r="W114" s="102">
        <v>83</v>
      </c>
      <c r="X114" s="102">
        <v>73</v>
      </c>
      <c r="Y114" s="320">
        <v>10</v>
      </c>
      <c r="Z114" s="103">
        <f>Z87</f>
        <v>10.75</v>
      </c>
      <c r="AA114" s="121">
        <f>'Contact-Player Info'!M14</f>
        <v>10</v>
      </c>
      <c r="AB114" s="493" t="s">
        <v>193</v>
      </c>
      <c r="AC114" s="498">
        <v>1</v>
      </c>
      <c r="AD114" s="27"/>
    </row>
    <row r="115" spans="2:30" ht="15.75" customHeight="1" outlineLevel="1" thickBot="1" x14ac:dyDescent="0.25">
      <c r="B115" s="453"/>
      <c r="C115" s="229" t="s">
        <v>97</v>
      </c>
      <c r="D115" s="214" t="s">
        <v>34</v>
      </c>
      <c r="E115" s="398"/>
      <c r="F115" s="400"/>
      <c r="G115" s="400"/>
      <c r="H115" s="400"/>
      <c r="I115" s="400"/>
      <c r="J115" s="400"/>
      <c r="K115" s="400"/>
      <c r="L115" s="400"/>
      <c r="M115" s="401"/>
      <c r="N115" s="402"/>
      <c r="O115" s="400"/>
      <c r="P115" s="400"/>
      <c r="Q115" s="400"/>
      <c r="R115" s="400"/>
      <c r="S115" s="400"/>
      <c r="T115" s="400"/>
      <c r="U115" s="400"/>
      <c r="V115" s="424"/>
      <c r="W115" s="104">
        <v>105</v>
      </c>
      <c r="X115" s="104">
        <v>87</v>
      </c>
      <c r="Y115" s="321">
        <v>8</v>
      </c>
      <c r="Z115" s="306">
        <f>Z96</f>
        <v>17.399999999999999</v>
      </c>
      <c r="AA115" s="118">
        <f>'Contact-Player Info'!M16</f>
        <v>18</v>
      </c>
      <c r="AB115" s="494"/>
      <c r="AC115" s="499"/>
      <c r="AD115" s="27"/>
    </row>
    <row r="116" spans="2:30" ht="12.75" customHeight="1" outlineLevel="1" x14ac:dyDescent="0.2">
      <c r="B116" s="455" t="s">
        <v>157</v>
      </c>
      <c r="C116" s="268" t="s">
        <v>130</v>
      </c>
      <c r="D116" s="262" t="s">
        <v>61</v>
      </c>
      <c r="E116" s="142"/>
      <c r="F116" s="143"/>
      <c r="G116" s="428"/>
      <c r="H116" s="143"/>
      <c r="I116" s="143"/>
      <c r="J116" s="428"/>
      <c r="K116" s="143"/>
      <c r="L116" s="428"/>
      <c r="M116" s="144"/>
      <c r="N116" s="145"/>
      <c r="O116" s="143"/>
      <c r="P116" s="428"/>
      <c r="Q116" s="143"/>
      <c r="R116" s="143"/>
      <c r="S116" s="428"/>
      <c r="T116" s="143"/>
      <c r="U116" s="143"/>
      <c r="V116" s="144"/>
      <c r="W116" s="222">
        <v>94</v>
      </c>
      <c r="X116" s="222">
        <v>89</v>
      </c>
      <c r="Y116" s="322">
        <v>1</v>
      </c>
      <c r="Z116" s="307">
        <f>Z83</f>
        <v>6.4499999999999993</v>
      </c>
      <c r="AA116" s="210">
        <f>'Contact-Player Info'!M10</f>
        <v>5</v>
      </c>
      <c r="AB116" s="491" t="s">
        <v>201</v>
      </c>
      <c r="AC116" s="496">
        <v>0</v>
      </c>
      <c r="AD116" s="27"/>
    </row>
    <row r="117" spans="2:30" ht="12.75" customHeight="1" outlineLevel="1" x14ac:dyDescent="0.2">
      <c r="B117" s="456"/>
      <c r="C117" s="217" t="s">
        <v>128</v>
      </c>
      <c r="D117" s="207" t="s">
        <v>37</v>
      </c>
      <c r="E117" s="341"/>
      <c r="F117" s="342"/>
      <c r="G117" s="342"/>
      <c r="H117" s="342"/>
      <c r="I117" s="342"/>
      <c r="J117" s="397"/>
      <c r="K117" s="147"/>
      <c r="L117" s="342"/>
      <c r="M117" s="427"/>
      <c r="N117" s="149"/>
      <c r="O117" s="342"/>
      <c r="P117" s="342"/>
      <c r="Q117" s="342"/>
      <c r="R117" s="342"/>
      <c r="S117" s="342"/>
      <c r="T117" s="342"/>
      <c r="U117" s="342"/>
      <c r="V117" s="427"/>
      <c r="W117" s="102">
        <v>120</v>
      </c>
      <c r="X117" s="102">
        <v>104</v>
      </c>
      <c r="Y117" s="320" t="s">
        <v>85</v>
      </c>
      <c r="Z117" s="298">
        <f>Z92</f>
        <v>15.649999999999999</v>
      </c>
      <c r="AA117" s="209">
        <f>'Contact-Player Info'!M12</f>
        <v>16</v>
      </c>
      <c r="AB117" s="492"/>
      <c r="AC117" s="497"/>
      <c r="AD117" s="27"/>
    </row>
    <row r="118" spans="2:30" ht="12.75" customHeight="1" outlineLevel="1" x14ac:dyDescent="0.2">
      <c r="B118" s="456"/>
      <c r="C118" s="123" t="s">
        <v>64</v>
      </c>
      <c r="D118" s="49" t="s">
        <v>28</v>
      </c>
      <c r="E118" s="146"/>
      <c r="F118" s="147"/>
      <c r="G118" s="147"/>
      <c r="H118" s="147"/>
      <c r="I118" s="147"/>
      <c r="J118" s="389"/>
      <c r="K118" s="147"/>
      <c r="L118" s="389"/>
      <c r="M118" s="148"/>
      <c r="N118" s="149"/>
      <c r="O118" s="147"/>
      <c r="P118" s="389"/>
      <c r="Q118" s="147"/>
      <c r="R118" s="147"/>
      <c r="S118" s="389"/>
      <c r="T118" s="147"/>
      <c r="U118" s="147"/>
      <c r="V118" s="148"/>
      <c r="W118" s="102">
        <v>78</v>
      </c>
      <c r="X118" s="102">
        <v>74</v>
      </c>
      <c r="Y118" s="320" t="s">
        <v>85</v>
      </c>
      <c r="Z118" s="305">
        <f>Z85</f>
        <v>5.8</v>
      </c>
      <c r="AA118" s="97">
        <f>'Contact-Player Info'!M18</f>
        <v>4</v>
      </c>
      <c r="AB118" s="493" t="s">
        <v>202</v>
      </c>
      <c r="AC118" s="498">
        <v>3</v>
      </c>
      <c r="AD118" s="27"/>
    </row>
    <row r="119" spans="2:30" ht="15.75" customHeight="1" outlineLevel="1" thickBot="1" x14ac:dyDescent="0.25">
      <c r="B119" s="457"/>
      <c r="C119" s="267" t="s">
        <v>66</v>
      </c>
      <c r="D119" s="120" t="s">
        <v>39</v>
      </c>
      <c r="E119" s="338"/>
      <c r="F119" s="339"/>
      <c r="G119" s="339"/>
      <c r="H119" s="339"/>
      <c r="I119" s="339"/>
      <c r="J119" s="391"/>
      <c r="K119" s="339"/>
      <c r="L119" s="391">
        <v>2</v>
      </c>
      <c r="M119" s="340"/>
      <c r="N119" s="392"/>
      <c r="O119" s="339"/>
      <c r="P119" s="339"/>
      <c r="Q119" s="339"/>
      <c r="R119" s="339"/>
      <c r="S119" s="339"/>
      <c r="T119" s="339"/>
      <c r="U119" s="339"/>
      <c r="V119" s="426"/>
      <c r="W119" s="104">
        <v>106</v>
      </c>
      <c r="X119" s="104">
        <v>87</v>
      </c>
      <c r="Y119" s="321">
        <v>3</v>
      </c>
      <c r="Z119" s="106">
        <f>Z94</f>
        <v>18</v>
      </c>
      <c r="AA119" s="98">
        <f>'Contact-Player Info'!M20</f>
        <v>19</v>
      </c>
      <c r="AB119" s="494"/>
      <c r="AC119" s="499"/>
      <c r="AD119" s="27"/>
    </row>
    <row r="120" spans="2:30" ht="16.5" customHeight="1" x14ac:dyDescent="0.25">
      <c r="AD120" s="27"/>
    </row>
    <row r="121" spans="2:30" ht="16.5" customHeight="1" x14ac:dyDescent="0.25">
      <c r="AD121" s="27"/>
    </row>
    <row r="122" spans="2:30" ht="12.75" x14ac:dyDescent="0.2"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C122" s="27"/>
      <c r="AD122" s="27"/>
    </row>
    <row r="123" spans="2:30" ht="15.75" customHeight="1" outlineLevel="1" x14ac:dyDescent="0.2"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C123" s="27"/>
      <c r="AD123" s="27"/>
    </row>
    <row r="124" spans="2:30" ht="12.75" customHeight="1" outlineLevel="1" x14ac:dyDescent="0.2"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C124" s="27"/>
      <c r="AD124" s="27"/>
    </row>
    <row r="125" spans="2:30" ht="12.75" customHeight="1" outlineLevel="1" x14ac:dyDescent="0.2"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C125" s="27"/>
      <c r="AD125" s="27"/>
    </row>
    <row r="126" spans="2:30" ht="12.75" customHeight="1" outlineLevel="1" x14ac:dyDescent="0.2"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C126" s="27"/>
      <c r="AD126" s="27"/>
    </row>
    <row r="127" spans="2:30" ht="15.75" customHeight="1" outlineLevel="1" x14ac:dyDescent="0.2"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C127" s="27"/>
      <c r="AD127" s="27"/>
    </row>
    <row r="128" spans="2:30" ht="12.75" outlineLevel="1" x14ac:dyDescent="0.2"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C128" s="27"/>
      <c r="AD128" s="27"/>
    </row>
    <row r="129" spans="5:30" ht="12.75" outlineLevel="1" x14ac:dyDescent="0.2"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C129" s="27"/>
      <c r="AD129" s="27"/>
    </row>
    <row r="130" spans="5:30" ht="12.75" outlineLevel="1" x14ac:dyDescent="0.2"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C130" s="27"/>
      <c r="AD130" s="27"/>
    </row>
    <row r="131" spans="5:30" ht="15.75" customHeight="1" outlineLevel="1" x14ac:dyDescent="0.2"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C131" s="27"/>
      <c r="AD131" s="27"/>
    </row>
    <row r="132" spans="5:30" ht="12.75" outlineLevel="1" x14ac:dyDescent="0.2"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C132" s="27"/>
      <c r="AD132" s="27"/>
    </row>
    <row r="133" spans="5:30" ht="12.75" outlineLevel="1" x14ac:dyDescent="0.2"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C133" s="27"/>
      <c r="AD133" s="27"/>
    </row>
    <row r="134" spans="5:30" ht="12.75" outlineLevel="1" x14ac:dyDescent="0.2"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C134" s="27"/>
      <c r="AD134" s="27"/>
    </row>
    <row r="135" spans="5:30" ht="15.75" customHeight="1" outlineLevel="1" x14ac:dyDescent="0.2"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C135" s="27"/>
      <c r="AD135" s="27"/>
    </row>
    <row r="136" spans="5:30" ht="12.75" outlineLevel="1" x14ac:dyDescent="0.2"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C136" s="27"/>
      <c r="AD136" s="27"/>
    </row>
    <row r="137" spans="5:30" ht="12.75" outlineLevel="1" x14ac:dyDescent="0.2"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C137" s="27"/>
      <c r="AD137" s="27"/>
    </row>
    <row r="138" spans="5:30" ht="12.75" outlineLevel="1" x14ac:dyDescent="0.2"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C138" s="27"/>
      <c r="AD138" s="27"/>
    </row>
    <row r="139" spans="5:30" ht="15.75" customHeight="1" outlineLevel="1" x14ac:dyDescent="0.2"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C139" s="27"/>
      <c r="AD139" s="27"/>
    </row>
    <row r="140" spans="5:30" ht="12.75" outlineLevel="1" x14ac:dyDescent="0.2"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C140" s="27"/>
      <c r="AD140" s="27"/>
    </row>
    <row r="141" spans="5:30" ht="12.75" outlineLevel="1" x14ac:dyDescent="0.2"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C141" s="27"/>
      <c r="AD141" s="27"/>
    </row>
    <row r="142" spans="5:30" ht="12.75" outlineLevel="1" x14ac:dyDescent="0.2"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C142" s="27"/>
      <c r="AD142" s="27"/>
    </row>
    <row r="143" spans="5:30" ht="25.5" customHeight="1" x14ac:dyDescent="0.25">
      <c r="AC143" s="27"/>
      <c r="AD143" s="27"/>
    </row>
    <row r="144" spans="5:30" x14ac:dyDescent="0.25">
      <c r="AC144" s="27"/>
      <c r="AD144" s="27"/>
    </row>
    <row r="145" spans="5:30" ht="12.75" x14ac:dyDescent="0.2"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C145" s="27"/>
      <c r="AD145" s="27"/>
    </row>
    <row r="146" spans="5:30" ht="12.75" x14ac:dyDescent="0.2"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C146" s="27"/>
      <c r="AD146" s="27"/>
    </row>
    <row r="147" spans="5:30" x14ac:dyDescent="0.25"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</row>
    <row r="148" spans="5:30" x14ac:dyDescent="0.25"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</row>
    <row r="149" spans="5:30" x14ac:dyDescent="0.25"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</row>
  </sheetData>
  <sortState ref="C164:D178">
    <sortCondition ref="C163"/>
  </sortState>
  <mergeCells count="104">
    <mergeCell ref="AB118:AB119"/>
    <mergeCell ref="AC118:AC119"/>
    <mergeCell ref="AB108:AB109"/>
    <mergeCell ref="AC108:AC109"/>
    <mergeCell ref="AB110:AB111"/>
    <mergeCell ref="AC110:AC111"/>
    <mergeCell ref="AB112:AB113"/>
    <mergeCell ref="AC112:AC113"/>
    <mergeCell ref="AB114:AB115"/>
    <mergeCell ref="AC114:AC115"/>
    <mergeCell ref="AB116:AB117"/>
    <mergeCell ref="AC116:AC117"/>
    <mergeCell ref="AB91:AB92"/>
    <mergeCell ref="AC91:AC92"/>
    <mergeCell ref="AB93:AB94"/>
    <mergeCell ref="AC93:AC94"/>
    <mergeCell ref="AB95:AB96"/>
    <mergeCell ref="AC95:AC96"/>
    <mergeCell ref="AB104:AB105"/>
    <mergeCell ref="AC104:AC105"/>
    <mergeCell ref="AB106:AB107"/>
    <mergeCell ref="AC106:AC107"/>
    <mergeCell ref="Z100:AC102"/>
    <mergeCell ref="AB83:AB84"/>
    <mergeCell ref="AC83:AC84"/>
    <mergeCell ref="Y78:Y79"/>
    <mergeCell ref="AB85:AB86"/>
    <mergeCell ref="AC85:AC86"/>
    <mergeCell ref="AB87:AB88"/>
    <mergeCell ref="AC87:AC88"/>
    <mergeCell ref="AB89:AB90"/>
    <mergeCell ref="AC89:AC90"/>
    <mergeCell ref="AB61:AB62"/>
    <mergeCell ref="AC61:AC62"/>
    <mergeCell ref="AB63:AB64"/>
    <mergeCell ref="AC63:AC64"/>
    <mergeCell ref="AB65:AB66"/>
    <mergeCell ref="AC65:AC66"/>
    <mergeCell ref="AC67:AC68"/>
    <mergeCell ref="Z77:AC79"/>
    <mergeCell ref="AB81:AB82"/>
    <mergeCell ref="AC81:AC82"/>
    <mergeCell ref="B77:V77"/>
    <mergeCell ref="B26:V26"/>
    <mergeCell ref="B49:V49"/>
    <mergeCell ref="AB11:AB14"/>
    <mergeCell ref="AB15:AB18"/>
    <mergeCell ref="AB7:AB10"/>
    <mergeCell ref="AB19:AB22"/>
    <mergeCell ref="B11:B14"/>
    <mergeCell ref="B7:B10"/>
    <mergeCell ref="B15:B18"/>
    <mergeCell ref="B19:B22"/>
    <mergeCell ref="B38:B41"/>
    <mergeCell ref="B34:B37"/>
    <mergeCell ref="AB57:AB58"/>
    <mergeCell ref="AB67:AB68"/>
    <mergeCell ref="Z26:AC28"/>
    <mergeCell ref="Y27:Y28"/>
    <mergeCell ref="Y50:Y51"/>
    <mergeCell ref="AB53:AB54"/>
    <mergeCell ref="AC53:AC54"/>
    <mergeCell ref="AB55:AB56"/>
    <mergeCell ref="AC55:AC56"/>
    <mergeCell ref="Z49:AC51"/>
    <mergeCell ref="AC57:AC58"/>
    <mergeCell ref="B3:V3"/>
    <mergeCell ref="B65:B68"/>
    <mergeCell ref="Z3:AC5"/>
    <mergeCell ref="Y4:Y5"/>
    <mergeCell ref="AC11:AC14"/>
    <mergeCell ref="AC15:AC18"/>
    <mergeCell ref="AC7:AC10"/>
    <mergeCell ref="C4:D4"/>
    <mergeCell ref="C5:D5"/>
    <mergeCell ref="C27:D27"/>
    <mergeCell ref="C28:D28"/>
    <mergeCell ref="C51:D51"/>
    <mergeCell ref="C50:D50"/>
    <mergeCell ref="B50:B52"/>
    <mergeCell ref="B27:B29"/>
    <mergeCell ref="B4:B6"/>
    <mergeCell ref="B42:B45"/>
    <mergeCell ref="B53:B56"/>
    <mergeCell ref="B57:B60"/>
    <mergeCell ref="B61:B64"/>
    <mergeCell ref="B30:B33"/>
    <mergeCell ref="AC19:AC22"/>
    <mergeCell ref="AB59:AB60"/>
    <mergeCell ref="AC59:AC60"/>
    <mergeCell ref="C78:D78"/>
    <mergeCell ref="C79:D79"/>
    <mergeCell ref="B101:B103"/>
    <mergeCell ref="B108:B111"/>
    <mergeCell ref="B116:B119"/>
    <mergeCell ref="B100:V100"/>
    <mergeCell ref="Y101:Y102"/>
    <mergeCell ref="B85:B88"/>
    <mergeCell ref="B89:B92"/>
    <mergeCell ref="B93:B96"/>
    <mergeCell ref="B81:B84"/>
    <mergeCell ref="B104:B107"/>
    <mergeCell ref="B112:B115"/>
    <mergeCell ref="B78:B80"/>
  </mergeCells>
  <dataValidations count="1">
    <dataValidation type="list" allowBlank="1" showInputMessage="1" showErrorMessage="1" sqref="D91:D93 D65:D68 D55:D60 D31:D32 D15:D18 D7:D12 D43:D44 D111 D95:D96 D87:D88 D83:D85 D106:D109 D114:D117 D35:D37 D39:D41">
      <formula1>$D$3:$D$18</formula1>
    </dataValidation>
  </dataValidations>
  <printOptions horizontalCentered="1" verticalCentered="1"/>
  <pageMargins left="0" right="0" top="0.5" bottom="0.5" header="0.3" footer="0.3"/>
  <pageSetup scale="54" fitToHeight="2" orientation="landscape" r:id="rId1"/>
  <ignoredErrors>
    <ignoredError sqref="Z11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9"/>
  <sheetViews>
    <sheetView showGridLines="0" workbookViewId="0">
      <selection activeCell="D5" sqref="D5:M8"/>
    </sheetView>
  </sheetViews>
  <sheetFormatPr defaultRowHeight="15" x14ac:dyDescent="0.25"/>
  <cols>
    <col min="1" max="1" width="9.140625" style="25"/>
    <col min="2" max="2" width="16.140625" style="25" bestFit="1" customWidth="1"/>
    <col min="3" max="14" width="7.42578125" style="25" customWidth="1"/>
    <col min="15" max="16" width="8" style="25" customWidth="1"/>
    <col min="17" max="18" width="8.140625" style="25" customWidth="1"/>
    <col min="19" max="20" width="9.140625" style="25"/>
    <col min="21" max="38" width="0" style="25" hidden="1" customWidth="1"/>
    <col min="39" max="16384" width="9.140625" style="25"/>
  </cols>
  <sheetData>
    <row r="2" spans="2:18" ht="20.25" customHeight="1" x14ac:dyDescent="0.35">
      <c r="B2" s="520" t="s">
        <v>77</v>
      </c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  <c r="R2" s="521"/>
    </row>
    <row r="3" spans="2:18" ht="34.5" customHeight="1" x14ac:dyDescent="0.25">
      <c r="B3" s="533" t="s">
        <v>5</v>
      </c>
      <c r="C3" s="534"/>
      <c r="D3" s="522" t="s">
        <v>141</v>
      </c>
      <c r="E3" s="523"/>
      <c r="F3" s="522" t="s">
        <v>191</v>
      </c>
      <c r="G3" s="523"/>
      <c r="H3" s="522" t="s">
        <v>139</v>
      </c>
      <c r="I3" s="523"/>
      <c r="J3" s="522" t="s">
        <v>99</v>
      </c>
      <c r="K3" s="523"/>
      <c r="L3" s="522" t="s">
        <v>98</v>
      </c>
      <c r="M3" s="523"/>
      <c r="N3" s="528" t="s">
        <v>86</v>
      </c>
      <c r="O3" s="529"/>
      <c r="P3" s="529"/>
      <c r="Q3" s="529"/>
      <c r="R3" s="530"/>
    </row>
    <row r="4" spans="2:18" ht="15.75" thickBot="1" x14ac:dyDescent="0.3">
      <c r="B4" s="533"/>
      <c r="C4" s="534"/>
      <c r="D4" s="522"/>
      <c r="E4" s="523"/>
      <c r="F4" s="522"/>
      <c r="G4" s="523"/>
      <c r="H4" s="522"/>
      <c r="I4" s="523"/>
      <c r="J4" s="524"/>
      <c r="K4" s="525"/>
      <c r="L4" s="524"/>
      <c r="M4" s="525"/>
      <c r="N4" s="528"/>
      <c r="O4" s="529"/>
      <c r="P4" s="529"/>
      <c r="Q4" s="529"/>
      <c r="R4" s="530"/>
    </row>
    <row r="5" spans="2:18" ht="21.75" thickBot="1" x14ac:dyDescent="0.35">
      <c r="B5" s="541" t="s">
        <v>146</v>
      </c>
      <c r="C5" s="542"/>
      <c r="D5" s="545">
        <v>1</v>
      </c>
      <c r="E5" s="546"/>
      <c r="F5" s="545">
        <v>3</v>
      </c>
      <c r="G5" s="546"/>
      <c r="H5" s="545">
        <v>3</v>
      </c>
      <c r="I5" s="546"/>
      <c r="J5" s="545">
        <v>2.5</v>
      </c>
      <c r="K5" s="546"/>
      <c r="L5" s="545">
        <v>4</v>
      </c>
      <c r="M5" s="546"/>
      <c r="N5" s="531">
        <f>SUM(D5:M5)</f>
        <v>13.5</v>
      </c>
      <c r="O5" s="531"/>
      <c r="P5" s="531"/>
      <c r="Q5" s="531"/>
      <c r="R5" s="532"/>
    </row>
    <row r="6" spans="2:18" ht="21.75" thickBot="1" x14ac:dyDescent="0.35">
      <c r="B6" s="537" t="s">
        <v>140</v>
      </c>
      <c r="C6" s="538"/>
      <c r="D6" s="539">
        <v>0</v>
      </c>
      <c r="E6" s="540"/>
      <c r="F6" s="539">
        <v>3</v>
      </c>
      <c r="G6" s="540"/>
      <c r="H6" s="539">
        <v>2.5</v>
      </c>
      <c r="I6" s="540"/>
      <c r="J6" s="539">
        <v>3.5</v>
      </c>
      <c r="K6" s="540"/>
      <c r="L6" s="539">
        <v>3</v>
      </c>
      <c r="M6" s="540"/>
      <c r="N6" s="526">
        <f>SUM(D6:M6)</f>
        <v>12</v>
      </c>
      <c r="O6" s="526"/>
      <c r="P6" s="526"/>
      <c r="Q6" s="526"/>
      <c r="R6" s="527"/>
    </row>
    <row r="7" spans="2:18" ht="21.75" thickBot="1" x14ac:dyDescent="0.35">
      <c r="B7" s="535" t="s">
        <v>121</v>
      </c>
      <c r="C7" s="536"/>
      <c r="D7" s="539">
        <v>1.5</v>
      </c>
      <c r="E7" s="540"/>
      <c r="F7" s="539">
        <v>1.5</v>
      </c>
      <c r="G7" s="540"/>
      <c r="H7" s="539">
        <v>3.5</v>
      </c>
      <c r="I7" s="540"/>
      <c r="J7" s="539">
        <v>4</v>
      </c>
      <c r="K7" s="540"/>
      <c r="L7" s="539">
        <v>2</v>
      </c>
      <c r="M7" s="540"/>
      <c r="N7" s="526">
        <f>SUM(D7:M7)</f>
        <v>12.5</v>
      </c>
      <c r="O7" s="526"/>
      <c r="P7" s="526"/>
      <c r="Q7" s="526"/>
      <c r="R7" s="527"/>
    </row>
    <row r="8" spans="2:18" ht="21.75" thickBot="1" x14ac:dyDescent="0.35">
      <c r="B8" s="543" t="s">
        <v>78</v>
      </c>
      <c r="C8" s="544"/>
      <c r="D8" s="547">
        <v>0.5</v>
      </c>
      <c r="E8" s="540"/>
      <c r="F8" s="539">
        <v>4.5</v>
      </c>
      <c r="G8" s="540"/>
      <c r="H8" s="539">
        <v>3</v>
      </c>
      <c r="I8" s="540"/>
      <c r="J8" s="539">
        <v>2</v>
      </c>
      <c r="K8" s="540"/>
      <c r="L8" s="539">
        <v>3</v>
      </c>
      <c r="M8" s="540"/>
      <c r="N8" s="526">
        <f>SUM(D8:M8)</f>
        <v>13</v>
      </c>
      <c r="O8" s="526"/>
      <c r="P8" s="526"/>
      <c r="Q8" s="526"/>
      <c r="R8" s="527"/>
    </row>
    <row r="9" spans="2:18" ht="19.5" thickBot="1" x14ac:dyDescent="0.35">
      <c r="B9" s="552" t="s">
        <v>76</v>
      </c>
      <c r="C9" s="550"/>
      <c r="D9" s="548">
        <f>SUM(D5:E8)</f>
        <v>3</v>
      </c>
      <c r="E9" s="549"/>
      <c r="F9" s="548">
        <f>SUM(F5:G8)</f>
        <v>12</v>
      </c>
      <c r="G9" s="549"/>
      <c r="H9" s="548">
        <f>SUM(H5:I8)</f>
        <v>12</v>
      </c>
      <c r="I9" s="549"/>
      <c r="J9" s="548">
        <f>SUM(J5:K8)</f>
        <v>12</v>
      </c>
      <c r="K9" s="549"/>
      <c r="L9" s="548">
        <f>SUM(L5:M8)</f>
        <v>12</v>
      </c>
      <c r="M9" s="549"/>
      <c r="N9" s="550">
        <f>SUM(D9:M9)</f>
        <v>51</v>
      </c>
      <c r="O9" s="550"/>
      <c r="P9" s="550"/>
      <c r="Q9" s="550"/>
      <c r="R9" s="551"/>
    </row>
    <row r="10" spans="2:18" x14ac:dyDescent="0.25">
      <c r="B10" s="27"/>
      <c r="C10" s="27"/>
      <c r="D10" s="27"/>
      <c r="E10" s="27"/>
      <c r="F10" s="27"/>
      <c r="G10" s="27"/>
      <c r="H10" s="27"/>
      <c r="I10" s="27"/>
      <c r="J10" s="27"/>
    </row>
    <row r="11" spans="2:18" x14ac:dyDescent="0.25">
      <c r="B11" s="27"/>
      <c r="C11" s="27"/>
      <c r="D11" s="27"/>
      <c r="E11" s="27"/>
      <c r="F11" s="27"/>
      <c r="G11" s="27"/>
      <c r="H11" s="27"/>
      <c r="I11" s="27"/>
      <c r="J11" s="27"/>
    </row>
    <row r="12" spans="2:18" ht="27" thickBot="1" x14ac:dyDescent="0.45">
      <c r="B12" s="518" t="s">
        <v>79</v>
      </c>
      <c r="C12" s="519"/>
      <c r="D12" s="519"/>
      <c r="E12" s="519"/>
      <c r="F12" s="519"/>
      <c r="G12" s="519"/>
      <c r="H12" s="519"/>
      <c r="I12" s="519"/>
      <c r="J12" s="519"/>
      <c r="K12" s="519"/>
      <c r="L12" s="519"/>
      <c r="M12" s="519"/>
      <c r="N12" s="519"/>
      <c r="O12" s="519"/>
    </row>
    <row r="13" spans="2:18" ht="25.5" x14ac:dyDescent="0.25">
      <c r="B13" s="126" t="s">
        <v>57</v>
      </c>
      <c r="C13" s="127" t="s">
        <v>27</v>
      </c>
      <c r="D13" s="127" t="s">
        <v>2</v>
      </c>
      <c r="E13" s="128" t="s">
        <v>122</v>
      </c>
      <c r="F13" s="127" t="s">
        <v>27</v>
      </c>
      <c r="G13" s="127" t="s">
        <v>2</v>
      </c>
      <c r="H13" s="128" t="s">
        <v>142</v>
      </c>
      <c r="I13" s="128" t="s">
        <v>143</v>
      </c>
      <c r="J13" s="127" t="s">
        <v>27</v>
      </c>
      <c r="K13" s="127" t="s">
        <v>2</v>
      </c>
      <c r="L13" s="128" t="s">
        <v>144</v>
      </c>
      <c r="M13" s="129" t="s">
        <v>123</v>
      </c>
      <c r="N13" s="130" t="s">
        <v>80</v>
      </c>
      <c r="O13" s="131" t="s">
        <v>124</v>
      </c>
    </row>
    <row r="14" spans="2:18" ht="15.75" x14ac:dyDescent="0.25">
      <c r="B14" s="140" t="s">
        <v>33</v>
      </c>
      <c r="C14" s="132">
        <v>87</v>
      </c>
      <c r="D14" s="133">
        <f>C14-'Contact-Player Info'!K14</f>
        <v>77</v>
      </c>
      <c r="E14" s="134">
        <v>1</v>
      </c>
      <c r="F14" s="132">
        <v>83</v>
      </c>
      <c r="G14" s="132">
        <f>F14-'Contact-Player Info'!M14</f>
        <v>73</v>
      </c>
      <c r="H14" s="133">
        <f t="shared" ref="H14:H29" si="0">G14+D14</f>
        <v>150</v>
      </c>
      <c r="I14" s="134">
        <v>1</v>
      </c>
      <c r="J14" s="135">
        <v>83</v>
      </c>
      <c r="K14" s="135">
        <f>J14-'Contact-Player Info'!N14</f>
        <v>73</v>
      </c>
      <c r="L14" s="136">
        <f t="shared" ref="L14:L29" si="1">K14+G14+D14</f>
        <v>223</v>
      </c>
      <c r="M14" s="137">
        <f t="shared" ref="M14:M29" si="2">D14+G14+K14</f>
        <v>223</v>
      </c>
      <c r="N14" s="138">
        <f t="shared" ref="N14:N29" si="3">M14-215</f>
        <v>8</v>
      </c>
      <c r="O14" s="445">
        <v>1</v>
      </c>
    </row>
    <row r="15" spans="2:18" ht="15.75" x14ac:dyDescent="0.25">
      <c r="B15" s="196" t="s">
        <v>81</v>
      </c>
      <c r="C15" s="132">
        <v>81</v>
      </c>
      <c r="D15" s="133">
        <f>C15-'Contact-Player Info'!K6</f>
        <v>81</v>
      </c>
      <c r="E15" s="134">
        <v>4</v>
      </c>
      <c r="F15" s="132">
        <v>79</v>
      </c>
      <c r="G15" s="132">
        <f>F15-'Contact-Player Info'!M6</f>
        <v>79</v>
      </c>
      <c r="H15" s="133">
        <f t="shared" si="0"/>
        <v>160</v>
      </c>
      <c r="I15" s="134">
        <v>5</v>
      </c>
      <c r="J15" s="135">
        <v>75</v>
      </c>
      <c r="K15" s="135">
        <f>J15-'Contact-Player Info'!N6</f>
        <v>75</v>
      </c>
      <c r="L15" s="136">
        <f t="shared" si="1"/>
        <v>235</v>
      </c>
      <c r="M15" s="137">
        <f t="shared" si="2"/>
        <v>235</v>
      </c>
      <c r="N15" s="138">
        <f t="shared" si="3"/>
        <v>20</v>
      </c>
      <c r="O15" s="445">
        <v>2</v>
      </c>
    </row>
    <row r="16" spans="2:18" ht="15.75" x14ac:dyDescent="0.25">
      <c r="B16" s="196" t="s">
        <v>105</v>
      </c>
      <c r="C16" s="132">
        <v>96</v>
      </c>
      <c r="D16" s="133">
        <f>C16-'Contact-Player Info'!K8</f>
        <v>86</v>
      </c>
      <c r="E16" s="134">
        <v>10</v>
      </c>
      <c r="F16" s="132">
        <v>81</v>
      </c>
      <c r="G16" s="132">
        <f>F16-'Contact-Player Info'!M8</f>
        <v>71</v>
      </c>
      <c r="H16" s="133">
        <f t="shared" si="0"/>
        <v>157</v>
      </c>
      <c r="I16" s="134">
        <v>4</v>
      </c>
      <c r="J16" s="135">
        <v>91</v>
      </c>
      <c r="K16" s="135">
        <f>J16-'Contact-Player Info'!N8</f>
        <v>81</v>
      </c>
      <c r="L16" s="136">
        <f t="shared" si="1"/>
        <v>238</v>
      </c>
      <c r="M16" s="137">
        <f t="shared" si="2"/>
        <v>238</v>
      </c>
      <c r="N16" s="138">
        <f t="shared" si="3"/>
        <v>23</v>
      </c>
      <c r="O16" s="445">
        <v>3</v>
      </c>
    </row>
    <row r="17" spans="2:15" ht="15.75" x14ac:dyDescent="0.25">
      <c r="B17" s="197" t="s">
        <v>36</v>
      </c>
      <c r="C17" s="132">
        <v>98</v>
      </c>
      <c r="D17" s="133">
        <f>C17-'Contact-Player Info'!K11</f>
        <v>90</v>
      </c>
      <c r="E17" s="134">
        <v>13</v>
      </c>
      <c r="F17" s="132">
        <v>82</v>
      </c>
      <c r="G17" s="132">
        <f>F17-'Contact-Player Info'!M11</f>
        <v>74</v>
      </c>
      <c r="H17" s="133">
        <f t="shared" si="0"/>
        <v>164</v>
      </c>
      <c r="I17" s="134">
        <v>7</v>
      </c>
      <c r="J17" s="135">
        <v>83</v>
      </c>
      <c r="K17" s="135">
        <f>J17-'Contact-Player Info'!N11</f>
        <v>74</v>
      </c>
      <c r="L17" s="136">
        <f t="shared" si="1"/>
        <v>238</v>
      </c>
      <c r="M17" s="137">
        <f t="shared" si="2"/>
        <v>238</v>
      </c>
      <c r="N17" s="138">
        <f t="shared" si="3"/>
        <v>23</v>
      </c>
      <c r="O17" s="445">
        <v>3</v>
      </c>
    </row>
    <row r="18" spans="2:15" ht="15.75" x14ac:dyDescent="0.25">
      <c r="B18" s="197" t="s">
        <v>174</v>
      </c>
      <c r="C18" s="132">
        <v>81</v>
      </c>
      <c r="D18" s="133">
        <f>C18-'Contact-Player Info'!K9</f>
        <v>81</v>
      </c>
      <c r="E18" s="134">
        <v>4</v>
      </c>
      <c r="F18" s="132">
        <v>81</v>
      </c>
      <c r="G18" s="132">
        <f>F18-'Contact-Player Info'!M9</f>
        <v>80</v>
      </c>
      <c r="H18" s="133">
        <f t="shared" si="0"/>
        <v>161</v>
      </c>
      <c r="I18" s="134">
        <v>6</v>
      </c>
      <c r="J18" s="135">
        <v>79</v>
      </c>
      <c r="K18" s="135">
        <f>J18-'Contact-Player Info'!N9</f>
        <v>79</v>
      </c>
      <c r="L18" s="136">
        <f t="shared" si="1"/>
        <v>240</v>
      </c>
      <c r="M18" s="137">
        <f t="shared" si="2"/>
        <v>240</v>
      </c>
      <c r="N18" s="138">
        <f t="shared" si="3"/>
        <v>25</v>
      </c>
      <c r="O18" s="445">
        <v>5</v>
      </c>
    </row>
    <row r="19" spans="2:15" ht="15.75" x14ac:dyDescent="0.25">
      <c r="B19" s="139" t="s">
        <v>29</v>
      </c>
      <c r="C19" s="132">
        <v>92</v>
      </c>
      <c r="D19" s="133">
        <f>C19-'Contact-Player Info'!K19</f>
        <v>88</v>
      </c>
      <c r="E19" s="134">
        <v>11</v>
      </c>
      <c r="F19" s="132">
        <v>81</v>
      </c>
      <c r="G19" s="132">
        <f>F19-'Contact-Player Info'!M19</f>
        <v>77</v>
      </c>
      <c r="H19" s="133">
        <f t="shared" si="0"/>
        <v>165</v>
      </c>
      <c r="I19" s="134">
        <v>8</v>
      </c>
      <c r="J19" s="135">
        <v>80</v>
      </c>
      <c r="K19" s="135">
        <f>J19-'Contact-Player Info'!N19</f>
        <v>76</v>
      </c>
      <c r="L19" s="136">
        <f t="shared" si="1"/>
        <v>241</v>
      </c>
      <c r="M19" s="137">
        <f t="shared" si="2"/>
        <v>241</v>
      </c>
      <c r="N19" s="138">
        <f t="shared" si="3"/>
        <v>26</v>
      </c>
      <c r="O19" s="445">
        <v>6</v>
      </c>
    </row>
    <row r="20" spans="2:15" ht="15.75" x14ac:dyDescent="0.25">
      <c r="B20" s="140" t="s">
        <v>34</v>
      </c>
      <c r="C20" s="132">
        <v>98</v>
      </c>
      <c r="D20" s="133">
        <f>C20-'Contact-Player Info'!K16</f>
        <v>80</v>
      </c>
      <c r="E20" s="134">
        <v>3</v>
      </c>
      <c r="F20" s="132">
        <v>93</v>
      </c>
      <c r="G20" s="132">
        <f>F20-'Contact-Player Info'!M16</f>
        <v>75</v>
      </c>
      <c r="H20" s="133">
        <f t="shared" si="0"/>
        <v>155</v>
      </c>
      <c r="I20" s="134">
        <v>2</v>
      </c>
      <c r="J20" s="135">
        <v>105</v>
      </c>
      <c r="K20" s="135">
        <f>J20-'Contact-Player Info'!N16</f>
        <v>87</v>
      </c>
      <c r="L20" s="136">
        <f t="shared" si="1"/>
        <v>242</v>
      </c>
      <c r="M20" s="137">
        <f t="shared" si="2"/>
        <v>242</v>
      </c>
      <c r="N20" s="138">
        <f t="shared" si="3"/>
        <v>27</v>
      </c>
      <c r="O20" s="445">
        <v>7</v>
      </c>
    </row>
    <row r="21" spans="2:15" ht="15.75" x14ac:dyDescent="0.25">
      <c r="B21" s="197" t="s">
        <v>61</v>
      </c>
      <c r="C21" s="132">
        <v>81</v>
      </c>
      <c r="D21" s="133">
        <f>C21-'Contact-Player Info'!K10</f>
        <v>77</v>
      </c>
      <c r="E21" s="134">
        <v>1</v>
      </c>
      <c r="F21" s="132">
        <v>84</v>
      </c>
      <c r="G21" s="132">
        <f>F21-'Contact-Player Info'!M10</f>
        <v>79</v>
      </c>
      <c r="H21" s="133">
        <f t="shared" si="0"/>
        <v>156</v>
      </c>
      <c r="I21" s="134">
        <v>3</v>
      </c>
      <c r="J21" s="135">
        <v>94</v>
      </c>
      <c r="K21" s="135">
        <f>J21-'Contact-Player Info'!N10</f>
        <v>89</v>
      </c>
      <c r="L21" s="136">
        <f t="shared" si="1"/>
        <v>245</v>
      </c>
      <c r="M21" s="137">
        <f t="shared" si="2"/>
        <v>245</v>
      </c>
      <c r="N21" s="138">
        <f t="shared" si="3"/>
        <v>30</v>
      </c>
      <c r="O21" s="445">
        <v>8</v>
      </c>
    </row>
    <row r="22" spans="2:15" ht="15.75" x14ac:dyDescent="0.25">
      <c r="B22" s="139" t="s">
        <v>28</v>
      </c>
      <c r="C22" s="132">
        <v>89</v>
      </c>
      <c r="D22" s="133">
        <f>C22-'Contact-Player Info'!K18</f>
        <v>85</v>
      </c>
      <c r="E22" s="134">
        <v>9</v>
      </c>
      <c r="F22" s="132">
        <v>90</v>
      </c>
      <c r="G22" s="132">
        <f>F22-'Contact-Player Info'!M18</f>
        <v>86</v>
      </c>
      <c r="H22" s="133">
        <f t="shared" si="0"/>
        <v>171</v>
      </c>
      <c r="I22" s="134">
        <v>14</v>
      </c>
      <c r="J22" s="135">
        <v>78</v>
      </c>
      <c r="K22" s="135">
        <f>J22-'Contact-Player Info'!N18</f>
        <v>74</v>
      </c>
      <c r="L22" s="136">
        <f t="shared" si="1"/>
        <v>245</v>
      </c>
      <c r="M22" s="137">
        <f t="shared" si="2"/>
        <v>245</v>
      </c>
      <c r="N22" s="138">
        <f t="shared" si="3"/>
        <v>30</v>
      </c>
      <c r="O22" s="445">
        <v>8</v>
      </c>
    </row>
    <row r="23" spans="2:15" ht="15.75" x14ac:dyDescent="0.25">
      <c r="B23" s="140" t="s">
        <v>31</v>
      </c>
      <c r="C23" s="132">
        <v>84</v>
      </c>
      <c r="D23" s="133">
        <f>C23-'Contact-Player Info'!K13</f>
        <v>83</v>
      </c>
      <c r="E23" s="134">
        <v>6</v>
      </c>
      <c r="F23" s="132">
        <v>84</v>
      </c>
      <c r="G23" s="132">
        <f>F23-'Contact-Player Info'!M13</f>
        <v>83</v>
      </c>
      <c r="H23" s="133">
        <f t="shared" si="0"/>
        <v>166</v>
      </c>
      <c r="I23" s="134">
        <v>9</v>
      </c>
      <c r="J23" s="135">
        <v>82</v>
      </c>
      <c r="K23" s="135">
        <f>J23-'Contact-Player Info'!N13</f>
        <v>81</v>
      </c>
      <c r="L23" s="136">
        <f t="shared" si="1"/>
        <v>247</v>
      </c>
      <c r="M23" s="137">
        <f t="shared" si="2"/>
        <v>247</v>
      </c>
      <c r="N23" s="138">
        <f t="shared" si="3"/>
        <v>32</v>
      </c>
      <c r="O23" s="445">
        <v>10</v>
      </c>
    </row>
    <row r="24" spans="2:15" ht="15.75" x14ac:dyDescent="0.25">
      <c r="B24" s="196" t="s">
        <v>93</v>
      </c>
      <c r="C24" s="132">
        <v>99</v>
      </c>
      <c r="D24" s="133">
        <f>C24-'Contact-Player Info'!K7</f>
        <v>94</v>
      </c>
      <c r="E24" s="134">
        <v>15</v>
      </c>
      <c r="F24" s="132">
        <v>82</v>
      </c>
      <c r="G24" s="132">
        <f>F24-'Contact-Player Info'!M7</f>
        <v>76</v>
      </c>
      <c r="H24" s="133">
        <f t="shared" si="0"/>
        <v>170</v>
      </c>
      <c r="I24" s="134">
        <v>12</v>
      </c>
      <c r="J24" s="135">
        <v>85</v>
      </c>
      <c r="K24" s="135">
        <f>J24-'Contact-Player Info'!N7</f>
        <v>80</v>
      </c>
      <c r="L24" s="136">
        <f t="shared" si="1"/>
        <v>250</v>
      </c>
      <c r="M24" s="137">
        <f t="shared" si="2"/>
        <v>250</v>
      </c>
      <c r="N24" s="138">
        <f t="shared" si="3"/>
        <v>35</v>
      </c>
      <c r="O24" s="445">
        <v>11</v>
      </c>
    </row>
    <row r="25" spans="2:15" ht="15.75" x14ac:dyDescent="0.25">
      <c r="B25" s="196" t="s">
        <v>88</v>
      </c>
      <c r="C25" s="132">
        <v>84</v>
      </c>
      <c r="D25" s="133">
        <f>C25-'Contact-Player Info'!K5</f>
        <v>84</v>
      </c>
      <c r="E25" s="134">
        <v>7</v>
      </c>
      <c r="F25" s="132">
        <v>84</v>
      </c>
      <c r="G25" s="132">
        <f>F25-'Contact-Player Info'!M5</f>
        <v>84</v>
      </c>
      <c r="H25" s="133">
        <f t="shared" si="0"/>
        <v>168</v>
      </c>
      <c r="I25" s="134">
        <v>10</v>
      </c>
      <c r="J25" s="135">
        <v>83</v>
      </c>
      <c r="K25" s="135">
        <f>J25-'Contact-Player Info'!N5</f>
        <v>83</v>
      </c>
      <c r="L25" s="136">
        <f t="shared" si="1"/>
        <v>251</v>
      </c>
      <c r="M25" s="137">
        <f t="shared" si="2"/>
        <v>251</v>
      </c>
      <c r="N25" s="138">
        <f t="shared" si="3"/>
        <v>36</v>
      </c>
      <c r="O25" s="445">
        <v>12</v>
      </c>
    </row>
    <row r="26" spans="2:15" ht="15.75" x14ac:dyDescent="0.25">
      <c r="B26" s="139" t="s">
        <v>173</v>
      </c>
      <c r="C26" s="132">
        <v>93</v>
      </c>
      <c r="D26" s="133">
        <f>C26-'Contact-Player Info'!K17</f>
        <v>92</v>
      </c>
      <c r="E26" s="134">
        <v>14</v>
      </c>
      <c r="F26" s="132">
        <v>80</v>
      </c>
      <c r="G26" s="132">
        <f>F26-'Contact-Player Info'!M17</f>
        <v>78</v>
      </c>
      <c r="H26" s="133">
        <f t="shared" si="0"/>
        <v>170</v>
      </c>
      <c r="I26" s="134">
        <v>12</v>
      </c>
      <c r="J26" s="135">
        <v>84</v>
      </c>
      <c r="K26" s="135">
        <f>J26-'Contact-Player Info'!N17</f>
        <v>83</v>
      </c>
      <c r="L26" s="136">
        <f t="shared" si="1"/>
        <v>253</v>
      </c>
      <c r="M26" s="137">
        <f t="shared" si="2"/>
        <v>253</v>
      </c>
      <c r="N26" s="138">
        <f t="shared" si="3"/>
        <v>38</v>
      </c>
      <c r="O26" s="445">
        <v>13</v>
      </c>
    </row>
    <row r="27" spans="2:15" ht="15.75" x14ac:dyDescent="0.25">
      <c r="B27" s="140" t="s">
        <v>38</v>
      </c>
      <c r="C27" s="132">
        <v>101</v>
      </c>
      <c r="D27" s="133">
        <f>C27-'Contact-Player Info'!K15</f>
        <v>89</v>
      </c>
      <c r="E27" s="134">
        <v>12</v>
      </c>
      <c r="F27" s="132">
        <v>93</v>
      </c>
      <c r="G27" s="132">
        <f>F27-'Contact-Player Info'!M15</f>
        <v>80</v>
      </c>
      <c r="H27" s="133">
        <f t="shared" si="0"/>
        <v>169</v>
      </c>
      <c r="I27" s="134">
        <v>11</v>
      </c>
      <c r="J27" s="135">
        <v>98</v>
      </c>
      <c r="K27" s="135">
        <f>J27-'Contact-Player Info'!N15</f>
        <v>85</v>
      </c>
      <c r="L27" s="136">
        <f t="shared" si="1"/>
        <v>254</v>
      </c>
      <c r="M27" s="137">
        <f t="shared" si="2"/>
        <v>254</v>
      </c>
      <c r="N27" s="138">
        <f t="shared" si="3"/>
        <v>39</v>
      </c>
      <c r="O27" s="445">
        <v>14</v>
      </c>
    </row>
    <row r="28" spans="2:15" ht="15.75" x14ac:dyDescent="0.25">
      <c r="B28" s="139" t="s">
        <v>39</v>
      </c>
      <c r="C28" s="132">
        <v>103</v>
      </c>
      <c r="D28" s="133">
        <f>C28-'Contact-Player Info'!K20</f>
        <v>84</v>
      </c>
      <c r="E28" s="134">
        <v>7</v>
      </c>
      <c r="F28" s="132">
        <v>109</v>
      </c>
      <c r="G28" s="132">
        <f>F28-'Contact-Player Info'!M20</f>
        <v>90</v>
      </c>
      <c r="H28" s="133">
        <f t="shared" si="0"/>
        <v>174</v>
      </c>
      <c r="I28" s="134">
        <v>16</v>
      </c>
      <c r="J28" s="135">
        <v>106</v>
      </c>
      <c r="K28" s="135">
        <f>J28-'Contact-Player Info'!N20</f>
        <v>87</v>
      </c>
      <c r="L28" s="136">
        <f t="shared" si="1"/>
        <v>261</v>
      </c>
      <c r="M28" s="137">
        <f t="shared" si="2"/>
        <v>261</v>
      </c>
      <c r="N28" s="138">
        <f t="shared" si="3"/>
        <v>46</v>
      </c>
      <c r="O28" s="445">
        <v>15</v>
      </c>
    </row>
    <row r="29" spans="2:15" ht="15.75" x14ac:dyDescent="0.25">
      <c r="B29" s="197" t="s">
        <v>37</v>
      </c>
      <c r="C29" s="132">
        <v>113</v>
      </c>
      <c r="D29" s="133">
        <f>C29-'Contact-Player Info'!K12</f>
        <v>97</v>
      </c>
      <c r="E29" s="134">
        <v>16</v>
      </c>
      <c r="F29" s="132">
        <v>92</v>
      </c>
      <c r="G29" s="132">
        <f>F29-'Contact-Player Info'!M12</f>
        <v>76</v>
      </c>
      <c r="H29" s="133">
        <f t="shared" si="0"/>
        <v>173</v>
      </c>
      <c r="I29" s="134">
        <v>15</v>
      </c>
      <c r="J29" s="141">
        <v>120</v>
      </c>
      <c r="K29" s="135">
        <f>J29-'Contact-Player Info'!N12</f>
        <v>104</v>
      </c>
      <c r="L29" s="136">
        <f t="shared" si="1"/>
        <v>277</v>
      </c>
      <c r="M29" s="137">
        <f t="shared" si="2"/>
        <v>277</v>
      </c>
      <c r="N29" s="138">
        <f t="shared" si="3"/>
        <v>62</v>
      </c>
      <c r="O29" s="445">
        <v>16</v>
      </c>
    </row>
  </sheetData>
  <autoFilter ref="B13:O13">
    <sortState ref="B14:O29">
      <sortCondition ref="O13"/>
    </sortState>
  </autoFilter>
  <sortState ref="A15:K30">
    <sortCondition sortBy="cellColor" ref="A15" dxfId="11"/>
  </sortState>
  <mergeCells count="44">
    <mergeCell ref="N9:R9"/>
    <mergeCell ref="B9:C9"/>
    <mergeCell ref="D9:E9"/>
    <mergeCell ref="F9:G9"/>
    <mergeCell ref="H9:I9"/>
    <mergeCell ref="J9:K9"/>
    <mergeCell ref="L7:M7"/>
    <mergeCell ref="L6:M6"/>
    <mergeCell ref="L5:M5"/>
    <mergeCell ref="L8:M8"/>
    <mergeCell ref="L9:M9"/>
    <mergeCell ref="J3:K4"/>
    <mergeCell ref="F5:G5"/>
    <mergeCell ref="F8:G8"/>
    <mergeCell ref="H7:I7"/>
    <mergeCell ref="H6:I6"/>
    <mergeCell ref="H5:I5"/>
    <mergeCell ref="H8:I8"/>
    <mergeCell ref="F3:G4"/>
    <mergeCell ref="J7:K7"/>
    <mergeCell ref="J6:K6"/>
    <mergeCell ref="J5:K5"/>
    <mergeCell ref="J8:K8"/>
    <mergeCell ref="B8:C8"/>
    <mergeCell ref="D7:E7"/>
    <mergeCell ref="D6:E6"/>
    <mergeCell ref="D5:E5"/>
    <mergeCell ref="D8:E8"/>
    <mergeCell ref="B12:O12"/>
    <mergeCell ref="B2:R2"/>
    <mergeCell ref="D3:E4"/>
    <mergeCell ref="L3:M4"/>
    <mergeCell ref="N8:R8"/>
    <mergeCell ref="N3:R4"/>
    <mergeCell ref="N5:R5"/>
    <mergeCell ref="N6:R6"/>
    <mergeCell ref="N7:R7"/>
    <mergeCell ref="B3:C4"/>
    <mergeCell ref="H3:I4"/>
    <mergeCell ref="B7:C7"/>
    <mergeCell ref="B6:C6"/>
    <mergeCell ref="F7:G7"/>
    <mergeCell ref="F6:G6"/>
    <mergeCell ref="B5:C5"/>
  </mergeCells>
  <dataValidations count="1">
    <dataValidation type="list" allowBlank="1" showInputMessage="1" showErrorMessage="1" sqref="B21 B19">
      <formula1>$E$5:$E$23</formula1>
    </dataValidation>
  </dataValidations>
  <printOptions horizontalCentered="1" verticalCentered="1"/>
  <pageMargins left="0" right="0" top="0" bottom="0" header="0.05" footer="0.05"/>
  <pageSetup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20"/>
  <sheetViews>
    <sheetView showGridLines="0" zoomScale="90" zoomScaleNormal="90" workbookViewId="0">
      <selection activeCell="F22" sqref="F22"/>
    </sheetView>
  </sheetViews>
  <sheetFormatPr defaultRowHeight="15" x14ac:dyDescent="0.25"/>
  <cols>
    <col min="1" max="1" width="18.28515625" style="25" customWidth="1"/>
    <col min="2" max="2" width="6.140625" style="25" customWidth="1"/>
    <col min="3" max="3" width="25.85546875" style="25" customWidth="1"/>
    <col min="4" max="4" width="14.5703125" style="25" customWidth="1"/>
    <col min="5" max="5" width="13.85546875" style="25" customWidth="1"/>
    <col min="6" max="6" width="13" style="25" customWidth="1"/>
    <col min="7" max="7" width="13.42578125" style="25" customWidth="1"/>
    <col min="8" max="8" width="13" style="25" customWidth="1"/>
    <col min="9" max="9" width="15.42578125" style="25" customWidth="1"/>
    <col min="10" max="10" width="17" style="25" customWidth="1"/>
    <col min="11" max="11" width="13" style="25" customWidth="1"/>
    <col min="12" max="12" width="14" style="25" customWidth="1"/>
    <col min="13" max="13" width="11.5703125" style="25" customWidth="1"/>
    <col min="14" max="14" width="12.85546875" style="25" customWidth="1"/>
    <col min="15" max="15" width="13.28515625" style="25" customWidth="1"/>
    <col min="16" max="16" width="14.28515625" style="25" customWidth="1"/>
    <col min="17" max="17" width="18.140625" style="25" customWidth="1"/>
    <col min="18" max="18" width="13" style="25" customWidth="1"/>
    <col min="19" max="19" width="14.85546875" style="25" customWidth="1"/>
    <col min="20" max="20" width="13.140625" style="25" customWidth="1"/>
    <col min="21" max="21" width="11.85546875" style="25" customWidth="1"/>
    <col min="22" max="22" width="13.7109375" style="25" customWidth="1"/>
    <col min="23" max="23" width="15.7109375" style="25" bestFit="1" customWidth="1"/>
    <col min="24" max="24" width="13.28515625" style="25" customWidth="1"/>
    <col min="25" max="25" width="15.140625" style="25" customWidth="1"/>
    <col min="26" max="16384" width="9.140625" style="25"/>
  </cols>
  <sheetData>
    <row r="2" spans="1:24" ht="29.25" customHeight="1" x14ac:dyDescent="0.25">
      <c r="A2" s="565" t="s">
        <v>5</v>
      </c>
      <c r="B2" s="565" t="s">
        <v>74</v>
      </c>
      <c r="C2" s="565" t="s">
        <v>57</v>
      </c>
      <c r="D2" s="553" t="s">
        <v>82</v>
      </c>
      <c r="E2" s="553" t="s">
        <v>106</v>
      </c>
      <c r="F2" s="553" t="s">
        <v>91</v>
      </c>
      <c r="G2" s="553" t="s">
        <v>92</v>
      </c>
      <c r="H2" s="553" t="s">
        <v>179</v>
      </c>
      <c r="I2" s="315" t="s">
        <v>103</v>
      </c>
      <c r="J2" s="81" t="s">
        <v>125</v>
      </c>
      <c r="K2" s="81" t="s">
        <v>100</v>
      </c>
      <c r="L2" s="81" t="s">
        <v>102</v>
      </c>
      <c r="M2" s="81" t="s">
        <v>101</v>
      </c>
      <c r="N2" s="316" t="s">
        <v>138</v>
      </c>
      <c r="P2" s="434" t="s">
        <v>188</v>
      </c>
      <c r="Q2" s="434" t="s">
        <v>187</v>
      </c>
    </row>
    <row r="3" spans="1:24" x14ac:dyDescent="0.25">
      <c r="A3" s="566"/>
      <c r="B3" s="566"/>
      <c r="C3" s="566"/>
      <c r="D3" s="554"/>
      <c r="E3" s="554"/>
      <c r="F3" s="554"/>
      <c r="G3" s="554"/>
      <c r="H3" s="554"/>
      <c r="I3" s="82" t="s">
        <v>132</v>
      </c>
      <c r="J3" s="83" t="s">
        <v>133</v>
      </c>
      <c r="K3" s="83" t="s">
        <v>134</v>
      </c>
      <c r="L3" s="83" t="s">
        <v>135</v>
      </c>
      <c r="M3" s="83" t="s">
        <v>136</v>
      </c>
      <c r="N3" s="84" t="s">
        <v>137</v>
      </c>
      <c r="P3" s="83" t="s">
        <v>189</v>
      </c>
      <c r="Q3" s="83" t="s">
        <v>185</v>
      </c>
    </row>
    <row r="4" spans="1:24" x14ac:dyDescent="0.25">
      <c r="A4" s="567"/>
      <c r="B4" s="567"/>
      <c r="C4" s="567"/>
      <c r="D4" s="555"/>
      <c r="E4" s="555"/>
      <c r="F4" s="555"/>
      <c r="G4" s="555"/>
      <c r="H4" s="555"/>
      <c r="I4" s="85" t="s">
        <v>181</v>
      </c>
      <c r="J4" s="85" t="s">
        <v>183</v>
      </c>
      <c r="K4" s="85" t="s">
        <v>181</v>
      </c>
      <c r="L4" s="85" t="s">
        <v>184</v>
      </c>
      <c r="M4" s="85" t="s">
        <v>183</v>
      </c>
      <c r="N4" s="344" t="s">
        <v>182</v>
      </c>
      <c r="P4" s="435" t="s">
        <v>190</v>
      </c>
      <c r="Q4" s="435" t="s">
        <v>186</v>
      </c>
    </row>
    <row r="5" spans="1:24" x14ac:dyDescent="0.25">
      <c r="A5" s="559" t="s">
        <v>145</v>
      </c>
      <c r="B5" s="190" t="s">
        <v>176</v>
      </c>
      <c r="C5" s="51" t="s">
        <v>89</v>
      </c>
      <c r="D5" s="45">
        <v>-1.5</v>
      </c>
      <c r="E5" s="47">
        <v>7.1</v>
      </c>
      <c r="F5" s="43">
        <f>E5-D5</f>
        <v>8.6</v>
      </c>
      <c r="G5" s="56">
        <f>H5-D5</f>
        <v>4.3</v>
      </c>
      <c r="H5" s="58">
        <f>((E5+D5))/2</f>
        <v>2.8</v>
      </c>
      <c r="I5" s="51">
        <v>0</v>
      </c>
      <c r="J5" s="51">
        <v>0</v>
      </c>
      <c r="K5" s="51">
        <v>0</v>
      </c>
      <c r="L5" s="51">
        <v>0</v>
      </c>
      <c r="M5" s="51">
        <v>0</v>
      </c>
      <c r="N5" s="51">
        <v>0</v>
      </c>
      <c r="P5" s="51">
        <v>0</v>
      </c>
      <c r="Q5" s="51">
        <v>0</v>
      </c>
    </row>
    <row r="6" spans="1:24" x14ac:dyDescent="0.25">
      <c r="A6" s="560"/>
      <c r="B6" s="190" t="s">
        <v>73</v>
      </c>
      <c r="C6" s="51" t="s">
        <v>83</v>
      </c>
      <c r="D6" s="45">
        <v>-0.4</v>
      </c>
      <c r="E6" s="47">
        <v>6.1</v>
      </c>
      <c r="F6" s="43">
        <f t="shared" ref="F6:F11" si="0">E6-D6</f>
        <v>6.5</v>
      </c>
      <c r="G6" s="56">
        <f>H6-D6</f>
        <v>3.2499999999999996</v>
      </c>
      <c r="H6" s="58">
        <f>((E6+D6))/2</f>
        <v>2.8499999999999996</v>
      </c>
      <c r="I6" s="51">
        <v>0</v>
      </c>
      <c r="J6" s="51">
        <v>0</v>
      </c>
      <c r="K6" s="51">
        <v>0</v>
      </c>
      <c r="L6" s="51">
        <v>0</v>
      </c>
      <c r="M6" s="51">
        <v>0</v>
      </c>
      <c r="N6" s="51">
        <v>0</v>
      </c>
      <c r="P6" s="51">
        <v>0</v>
      </c>
      <c r="Q6" s="436">
        <v>1</v>
      </c>
    </row>
    <row r="7" spans="1:24" x14ac:dyDescent="0.25">
      <c r="A7" s="560"/>
      <c r="B7" s="190" t="s">
        <v>177</v>
      </c>
      <c r="C7" s="51" t="s">
        <v>90</v>
      </c>
      <c r="D7" s="45">
        <v>4.2</v>
      </c>
      <c r="E7" s="47">
        <v>10.199999999999999</v>
      </c>
      <c r="F7" s="43">
        <f t="shared" si="0"/>
        <v>5.9999999999999991</v>
      </c>
      <c r="G7" s="56">
        <f>H7-D7</f>
        <v>2.9999999999999991</v>
      </c>
      <c r="H7" s="58">
        <f>((E7+D7))/2</f>
        <v>7.1999999999999993</v>
      </c>
      <c r="I7" s="51">
        <v>5</v>
      </c>
      <c r="J7" s="51">
        <v>4</v>
      </c>
      <c r="K7" s="51">
        <v>5</v>
      </c>
      <c r="L7" s="51">
        <v>5</v>
      </c>
      <c r="M7" s="51">
        <v>6</v>
      </c>
      <c r="N7" s="51">
        <v>5</v>
      </c>
      <c r="P7" s="51">
        <v>5</v>
      </c>
      <c r="Q7" s="51">
        <v>6</v>
      </c>
    </row>
    <row r="8" spans="1:24" x14ac:dyDescent="0.25">
      <c r="A8" s="561"/>
      <c r="B8" s="190" t="s">
        <v>178</v>
      </c>
      <c r="C8" s="51" t="s">
        <v>107</v>
      </c>
      <c r="D8" s="318">
        <v>8</v>
      </c>
      <c r="E8" s="189">
        <v>13.9</v>
      </c>
      <c r="F8" s="74">
        <f t="shared" si="0"/>
        <v>5.9</v>
      </c>
      <c r="G8" s="75">
        <f>H8-D8</f>
        <v>2.9499999999999993</v>
      </c>
      <c r="H8" s="58">
        <f>((E8+D8))/2</f>
        <v>10.95</v>
      </c>
      <c r="I8" s="51">
        <v>9</v>
      </c>
      <c r="J8" s="51">
        <v>8</v>
      </c>
      <c r="K8" s="51">
        <v>10</v>
      </c>
      <c r="L8" s="51">
        <v>10</v>
      </c>
      <c r="M8" s="51">
        <v>10</v>
      </c>
      <c r="N8" s="51">
        <v>10</v>
      </c>
      <c r="P8" s="51">
        <v>10</v>
      </c>
      <c r="Q8" s="51">
        <v>10</v>
      </c>
    </row>
    <row r="9" spans="1:24" x14ac:dyDescent="0.25">
      <c r="A9" s="556" t="s">
        <v>149</v>
      </c>
      <c r="B9" s="191" t="s">
        <v>176</v>
      </c>
      <c r="C9" s="59" t="s">
        <v>175</v>
      </c>
      <c r="D9" s="318">
        <v>0.2</v>
      </c>
      <c r="E9" s="312" t="s">
        <v>85</v>
      </c>
      <c r="F9" s="313" t="s">
        <v>85</v>
      </c>
      <c r="G9" s="314">
        <v>2.8</v>
      </c>
      <c r="H9" s="311">
        <f>D9+G9</f>
        <v>3</v>
      </c>
      <c r="I9" s="52">
        <v>0</v>
      </c>
      <c r="J9" s="52">
        <v>0</v>
      </c>
      <c r="K9" s="52">
        <v>0</v>
      </c>
      <c r="L9" s="52">
        <v>0</v>
      </c>
      <c r="M9" s="52">
        <v>1</v>
      </c>
      <c r="N9" s="52">
        <v>0</v>
      </c>
      <c r="P9" s="50">
        <v>0</v>
      </c>
      <c r="Q9" s="50">
        <v>1</v>
      </c>
    </row>
    <row r="10" spans="1:24" x14ac:dyDescent="0.25">
      <c r="A10" s="557"/>
      <c r="B10" s="191" t="s">
        <v>73</v>
      </c>
      <c r="C10" s="50" t="s">
        <v>62</v>
      </c>
      <c r="D10" s="46">
        <v>2.8</v>
      </c>
      <c r="E10" s="86">
        <v>10.1</v>
      </c>
      <c r="F10" s="44">
        <f>E10-D10</f>
        <v>7.3</v>
      </c>
      <c r="G10" s="55">
        <f t="shared" ref="G10:G16" si="1">H10-D10</f>
        <v>3.6499999999999995</v>
      </c>
      <c r="H10" s="57">
        <f>((E10+D10)/2)</f>
        <v>6.4499999999999993</v>
      </c>
      <c r="I10" s="52">
        <v>4</v>
      </c>
      <c r="J10" s="52">
        <v>4</v>
      </c>
      <c r="K10" s="52">
        <v>4</v>
      </c>
      <c r="L10" s="52">
        <v>4</v>
      </c>
      <c r="M10" s="52">
        <v>5</v>
      </c>
      <c r="N10" s="52">
        <v>5</v>
      </c>
      <c r="P10" s="436">
        <v>5</v>
      </c>
      <c r="Q10" s="50">
        <v>5</v>
      </c>
    </row>
    <row r="11" spans="1:24" x14ac:dyDescent="0.25">
      <c r="A11" s="557"/>
      <c r="B11" s="191" t="s">
        <v>177</v>
      </c>
      <c r="C11" s="50" t="s">
        <v>41</v>
      </c>
      <c r="D11" s="317">
        <v>8.8000000000000007</v>
      </c>
      <c r="E11" s="308">
        <v>10.3</v>
      </c>
      <c r="F11" s="309">
        <f t="shared" si="0"/>
        <v>1.5</v>
      </c>
      <c r="G11" s="310">
        <f t="shared" si="1"/>
        <v>0.75</v>
      </c>
      <c r="H11" s="57">
        <f t="shared" ref="H11:H16" si="2">(E11+D11)/2</f>
        <v>9.5500000000000007</v>
      </c>
      <c r="I11" s="52">
        <v>8</v>
      </c>
      <c r="J11" s="52">
        <v>7</v>
      </c>
      <c r="K11" s="52">
        <v>8</v>
      </c>
      <c r="L11" s="52">
        <v>8</v>
      </c>
      <c r="M11" s="52">
        <v>8</v>
      </c>
      <c r="N11" s="52">
        <v>9</v>
      </c>
      <c r="P11" s="50">
        <v>8</v>
      </c>
      <c r="Q11" s="436">
        <v>9</v>
      </c>
    </row>
    <row r="12" spans="1:24" x14ac:dyDescent="0.25">
      <c r="A12" s="558"/>
      <c r="B12" s="192" t="s">
        <v>178</v>
      </c>
      <c r="C12" s="50" t="s">
        <v>42</v>
      </c>
      <c r="D12" s="50">
        <v>10.1</v>
      </c>
      <c r="E12" s="87">
        <v>21.2</v>
      </c>
      <c r="F12" s="44">
        <f t="shared" ref="F12:F20" si="3">E12-D12</f>
        <v>11.1</v>
      </c>
      <c r="G12" s="55">
        <f t="shared" si="1"/>
        <v>5.5499999999999989</v>
      </c>
      <c r="H12" s="57">
        <f t="shared" si="2"/>
        <v>15.649999999999999</v>
      </c>
      <c r="I12" s="52">
        <v>15</v>
      </c>
      <c r="J12" s="52">
        <v>13</v>
      </c>
      <c r="K12" s="52">
        <v>16</v>
      </c>
      <c r="L12" s="52">
        <v>15</v>
      </c>
      <c r="M12" s="52">
        <v>16</v>
      </c>
      <c r="N12" s="52">
        <v>16</v>
      </c>
      <c r="P12" s="436">
        <v>16</v>
      </c>
      <c r="Q12" s="50">
        <v>16</v>
      </c>
    </row>
    <row r="13" spans="1:24" x14ac:dyDescent="0.25">
      <c r="A13" s="562" t="s">
        <v>108</v>
      </c>
      <c r="B13" s="88" t="s">
        <v>176</v>
      </c>
      <c r="C13" s="51" t="s">
        <v>84</v>
      </c>
      <c r="D13" s="331">
        <v>0</v>
      </c>
      <c r="E13" s="89">
        <v>7</v>
      </c>
      <c r="F13" s="43">
        <f t="shared" si="3"/>
        <v>7</v>
      </c>
      <c r="G13" s="56">
        <f t="shared" si="1"/>
        <v>3.5</v>
      </c>
      <c r="H13" s="58">
        <f t="shared" si="2"/>
        <v>3.5</v>
      </c>
      <c r="I13" s="51">
        <v>0</v>
      </c>
      <c r="J13" s="51">
        <v>1</v>
      </c>
      <c r="K13" s="51">
        <v>1</v>
      </c>
      <c r="L13" s="51">
        <v>0</v>
      </c>
      <c r="M13" s="51">
        <v>1</v>
      </c>
      <c r="N13" s="51">
        <v>1</v>
      </c>
      <c r="P13" s="51">
        <v>1</v>
      </c>
      <c r="Q13" s="51">
        <v>1</v>
      </c>
    </row>
    <row r="14" spans="1:24" x14ac:dyDescent="0.25">
      <c r="A14" s="563"/>
      <c r="B14" s="88" t="s">
        <v>73</v>
      </c>
      <c r="C14" s="51" t="s">
        <v>127</v>
      </c>
      <c r="D14" s="331">
        <v>9</v>
      </c>
      <c r="E14" s="89">
        <v>12.5</v>
      </c>
      <c r="F14" s="43">
        <f>E14-D14</f>
        <v>3.5</v>
      </c>
      <c r="G14" s="56">
        <f t="shared" si="1"/>
        <v>1.75</v>
      </c>
      <c r="H14" s="58">
        <f t="shared" si="2"/>
        <v>10.75</v>
      </c>
      <c r="I14" s="51">
        <v>9</v>
      </c>
      <c r="J14" s="51">
        <v>8</v>
      </c>
      <c r="K14" s="51">
        <v>10</v>
      </c>
      <c r="L14" s="51">
        <v>9</v>
      </c>
      <c r="M14" s="51">
        <v>10</v>
      </c>
      <c r="N14" s="51">
        <v>10</v>
      </c>
      <c r="P14" s="436">
        <v>10</v>
      </c>
      <c r="Q14" s="51">
        <v>10</v>
      </c>
    </row>
    <row r="15" spans="1:24" x14ac:dyDescent="0.25">
      <c r="A15" s="563"/>
      <c r="B15" s="88" t="s">
        <v>177</v>
      </c>
      <c r="C15" s="51" t="s">
        <v>172</v>
      </c>
      <c r="D15" s="45">
        <v>7.9</v>
      </c>
      <c r="E15" s="90">
        <v>18</v>
      </c>
      <c r="F15" s="43">
        <f t="shared" si="3"/>
        <v>10.1</v>
      </c>
      <c r="G15" s="56">
        <f t="shared" si="1"/>
        <v>5.0499999999999989</v>
      </c>
      <c r="H15" s="58">
        <f t="shared" si="2"/>
        <v>12.95</v>
      </c>
      <c r="I15" s="51">
        <v>12</v>
      </c>
      <c r="J15" s="51">
        <v>10</v>
      </c>
      <c r="K15" s="51">
        <v>12</v>
      </c>
      <c r="L15" s="51">
        <v>12</v>
      </c>
      <c r="M15" s="51">
        <v>13</v>
      </c>
      <c r="N15" s="51">
        <v>13</v>
      </c>
      <c r="P15" s="436">
        <v>13</v>
      </c>
      <c r="Q15" s="51">
        <v>13</v>
      </c>
    </row>
    <row r="16" spans="1:24" x14ac:dyDescent="0.25">
      <c r="A16" s="563"/>
      <c r="B16" s="88" t="s">
        <v>178</v>
      </c>
      <c r="C16" s="51" t="s">
        <v>43</v>
      </c>
      <c r="D16" s="51">
        <v>14.3</v>
      </c>
      <c r="E16" s="89">
        <v>20.5</v>
      </c>
      <c r="F16" s="43">
        <f t="shared" si="3"/>
        <v>6.1999999999999993</v>
      </c>
      <c r="G16" s="56">
        <f t="shared" si="1"/>
        <v>3.0999999999999979</v>
      </c>
      <c r="H16" s="58">
        <f t="shared" si="2"/>
        <v>17.399999999999999</v>
      </c>
      <c r="I16" s="51">
        <v>17</v>
      </c>
      <c r="J16" s="51">
        <v>14</v>
      </c>
      <c r="K16" s="51">
        <v>18</v>
      </c>
      <c r="L16" s="51">
        <v>17</v>
      </c>
      <c r="M16" s="51">
        <v>18</v>
      </c>
      <c r="N16" s="51">
        <v>18</v>
      </c>
      <c r="P16" s="436">
        <v>18</v>
      </c>
      <c r="Q16" s="436">
        <v>19</v>
      </c>
      <c r="R16" s="54"/>
      <c r="S16" s="54"/>
      <c r="T16" s="54"/>
      <c r="U16" s="54"/>
      <c r="V16" s="54"/>
      <c r="W16" s="54"/>
      <c r="X16" s="54"/>
    </row>
    <row r="17" spans="1:17" x14ac:dyDescent="0.25">
      <c r="A17" s="564" t="s">
        <v>87</v>
      </c>
      <c r="B17" s="41" t="s">
        <v>176</v>
      </c>
      <c r="C17" s="52" t="s">
        <v>171</v>
      </c>
      <c r="D17" s="317">
        <v>1</v>
      </c>
      <c r="E17" s="308" t="s">
        <v>85</v>
      </c>
      <c r="F17" s="60" t="s">
        <v>85</v>
      </c>
      <c r="G17" s="310">
        <v>2.8</v>
      </c>
      <c r="H17" s="311">
        <f>D17+G17</f>
        <v>3.8</v>
      </c>
      <c r="I17" s="52">
        <v>1</v>
      </c>
      <c r="J17" s="52">
        <v>1</v>
      </c>
      <c r="K17" s="52">
        <v>1</v>
      </c>
      <c r="L17" s="52">
        <v>1</v>
      </c>
      <c r="M17" s="52">
        <v>2</v>
      </c>
      <c r="N17" s="52">
        <v>1</v>
      </c>
      <c r="P17" s="50">
        <v>1</v>
      </c>
      <c r="Q17" s="50">
        <v>2</v>
      </c>
    </row>
    <row r="18" spans="1:17" x14ac:dyDescent="0.25">
      <c r="A18" s="564"/>
      <c r="B18" s="42" t="s">
        <v>73</v>
      </c>
      <c r="C18" s="50" t="s">
        <v>6</v>
      </c>
      <c r="D18" s="50">
        <v>1.6</v>
      </c>
      <c r="E18" s="87">
        <v>10</v>
      </c>
      <c r="F18" s="44">
        <f>E18-D18</f>
        <v>8.4</v>
      </c>
      <c r="G18" s="55">
        <f>H18-D18</f>
        <v>4.1999999999999993</v>
      </c>
      <c r="H18" s="57">
        <f>(E18+D18)/2</f>
        <v>5.8</v>
      </c>
      <c r="I18" s="52">
        <v>3</v>
      </c>
      <c r="J18" s="52">
        <v>3</v>
      </c>
      <c r="K18" s="52">
        <v>4</v>
      </c>
      <c r="L18" s="52">
        <v>3</v>
      </c>
      <c r="M18" s="52">
        <v>4</v>
      </c>
      <c r="N18" s="52">
        <v>4</v>
      </c>
      <c r="P18" s="436">
        <v>4</v>
      </c>
      <c r="Q18" s="50">
        <v>4</v>
      </c>
    </row>
    <row r="19" spans="1:17" x14ac:dyDescent="0.25">
      <c r="A19" s="564"/>
      <c r="B19" s="41" t="s">
        <v>177</v>
      </c>
      <c r="C19" s="50" t="s">
        <v>40</v>
      </c>
      <c r="D19" s="46">
        <v>2.8</v>
      </c>
      <c r="E19" s="86">
        <v>9</v>
      </c>
      <c r="F19" s="44">
        <f>E19-D19</f>
        <v>6.2</v>
      </c>
      <c r="G19" s="55">
        <f>H19-D19</f>
        <v>3.1000000000000005</v>
      </c>
      <c r="H19" s="57">
        <f>(E19+D19)/2</f>
        <v>5.9</v>
      </c>
      <c r="I19" s="52">
        <v>3</v>
      </c>
      <c r="J19" s="52">
        <v>3</v>
      </c>
      <c r="K19" s="52">
        <v>4</v>
      </c>
      <c r="L19" s="52">
        <v>3</v>
      </c>
      <c r="M19" s="52">
        <v>4</v>
      </c>
      <c r="N19" s="52">
        <v>4</v>
      </c>
      <c r="P19" s="436">
        <v>4</v>
      </c>
      <c r="Q19" s="50">
        <v>4</v>
      </c>
    </row>
    <row r="20" spans="1:17" x14ac:dyDescent="0.25">
      <c r="A20" s="564"/>
      <c r="B20" s="42" t="s">
        <v>178</v>
      </c>
      <c r="C20" s="53" t="s">
        <v>75</v>
      </c>
      <c r="D20" s="46">
        <v>17.3</v>
      </c>
      <c r="E20" s="86">
        <v>18.7</v>
      </c>
      <c r="F20" s="44">
        <f t="shared" si="3"/>
        <v>1.3999999999999986</v>
      </c>
      <c r="G20" s="55">
        <f>H20-D20</f>
        <v>0.69999999999999929</v>
      </c>
      <c r="H20" s="57">
        <f>(E20+D20)/2</f>
        <v>18</v>
      </c>
      <c r="I20" s="52">
        <v>18</v>
      </c>
      <c r="J20" s="52">
        <v>15</v>
      </c>
      <c r="K20" s="52">
        <v>19</v>
      </c>
      <c r="L20" s="52">
        <v>18</v>
      </c>
      <c r="M20" s="52">
        <v>19</v>
      </c>
      <c r="N20" s="52">
        <v>19</v>
      </c>
      <c r="P20" s="436">
        <v>19</v>
      </c>
      <c r="Q20" s="50">
        <v>19</v>
      </c>
    </row>
  </sheetData>
  <mergeCells count="12">
    <mergeCell ref="A17:A20"/>
    <mergeCell ref="F2:F4"/>
    <mergeCell ref="D2:D4"/>
    <mergeCell ref="E2:E4"/>
    <mergeCell ref="A2:A4"/>
    <mergeCell ref="B2:B4"/>
    <mergeCell ref="C2:C4"/>
    <mergeCell ref="H2:H4"/>
    <mergeCell ref="A9:A12"/>
    <mergeCell ref="A5:A8"/>
    <mergeCell ref="A13:A16"/>
    <mergeCell ref="G2:G4"/>
  </mergeCells>
  <pageMargins left="0.2" right="0.2" top="0.75" bottom="0.75" header="0.3" footer="0.3"/>
  <pageSetup scale="52" orientation="landscape" horizontalDpi="4294967293" verticalDpi="4294967293" r:id="rId1"/>
  <ignoredErrors>
    <ignoredError sqref="H1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zoomScale="70" zoomScaleNormal="70" workbookViewId="0">
      <selection activeCell="E6" sqref="E6"/>
    </sheetView>
  </sheetViews>
  <sheetFormatPr defaultRowHeight="15" x14ac:dyDescent="0.25"/>
  <cols>
    <col min="1" max="1" width="18.5703125" bestFit="1" customWidth="1"/>
    <col min="2" max="2" width="21.7109375" bestFit="1" customWidth="1"/>
    <col min="3" max="3" width="13.42578125" bestFit="1" customWidth="1"/>
    <col min="4" max="4" width="14.42578125" bestFit="1" customWidth="1"/>
    <col min="5" max="5" width="18.140625" bestFit="1" customWidth="1"/>
    <col min="6" max="6" width="17.42578125" bestFit="1" customWidth="1"/>
    <col min="7" max="7" width="14" bestFit="1" customWidth="1"/>
    <col min="8" max="8" width="19.140625" bestFit="1" customWidth="1"/>
    <col min="9" max="9" width="17.42578125" bestFit="1" customWidth="1"/>
    <col min="10" max="10" width="15.7109375" bestFit="1" customWidth="1"/>
    <col min="11" max="11" width="13.85546875" bestFit="1" customWidth="1"/>
    <col min="12" max="12" width="12.85546875" bestFit="1" customWidth="1"/>
    <col min="13" max="13" width="20.28515625" bestFit="1" customWidth="1"/>
    <col min="14" max="14" width="15" bestFit="1" customWidth="1"/>
  </cols>
  <sheetData>
    <row r="1" spans="1:14" x14ac:dyDescent="0.25">
      <c r="A1" s="12" t="s">
        <v>44</v>
      </c>
      <c r="B1" s="25" t="s">
        <v>51</v>
      </c>
    </row>
    <row r="3" spans="1:14" x14ac:dyDescent="0.25">
      <c r="A3" s="12" t="s">
        <v>50</v>
      </c>
      <c r="B3" s="12" t="s">
        <v>52</v>
      </c>
    </row>
    <row r="4" spans="1:14" x14ac:dyDescent="0.25">
      <c r="A4" s="12" t="s">
        <v>48</v>
      </c>
      <c r="B4" s="25" t="s">
        <v>8</v>
      </c>
      <c r="C4" s="25" t="s">
        <v>33</v>
      </c>
      <c r="D4" s="25" t="s">
        <v>38</v>
      </c>
      <c r="E4" s="25" t="s">
        <v>28</v>
      </c>
      <c r="F4" s="25" t="s">
        <v>7</v>
      </c>
      <c r="G4" s="25" t="s">
        <v>39</v>
      </c>
      <c r="H4" s="25" t="s">
        <v>29</v>
      </c>
      <c r="I4" s="25" t="s">
        <v>36</v>
      </c>
      <c r="J4" s="25" t="s">
        <v>31</v>
      </c>
      <c r="K4" s="25" t="s">
        <v>34</v>
      </c>
      <c r="L4" s="25" t="s">
        <v>35</v>
      </c>
      <c r="M4" s="25" t="s">
        <v>37</v>
      </c>
      <c r="N4" s="25" t="s">
        <v>49</v>
      </c>
    </row>
    <row r="5" spans="1:14" x14ac:dyDescent="0.25">
      <c r="A5" s="13" t="s">
        <v>70</v>
      </c>
      <c r="B5" s="14" t="e">
        <v>#N/A</v>
      </c>
      <c r="C5" s="14"/>
      <c r="D5" s="14"/>
      <c r="E5" s="14"/>
      <c r="F5" s="14" t="e">
        <v>#N/A</v>
      </c>
      <c r="G5" s="14"/>
      <c r="H5" s="14"/>
      <c r="I5" s="14"/>
      <c r="J5" s="14"/>
      <c r="K5" s="14"/>
      <c r="L5" s="14"/>
      <c r="M5" s="14"/>
      <c r="N5" s="14" t="e">
        <v>#N/A</v>
      </c>
    </row>
    <row r="6" spans="1:14" x14ac:dyDescent="0.25">
      <c r="A6" s="13" t="s">
        <v>69</v>
      </c>
      <c r="B6" s="14"/>
      <c r="C6" s="14" t="e">
        <v>#REF!</v>
      </c>
      <c r="D6" s="14"/>
      <c r="E6" s="14"/>
      <c r="F6" s="14"/>
      <c r="G6" s="14"/>
      <c r="H6" s="14"/>
      <c r="I6" s="14"/>
      <c r="J6" s="14" t="e">
        <v>#REF!</v>
      </c>
      <c r="K6" s="14" t="e">
        <v>#REF!</v>
      </c>
      <c r="L6" s="14" t="e">
        <v>#REF!</v>
      </c>
      <c r="M6" s="14"/>
      <c r="N6" s="14" t="e">
        <v>#REF!</v>
      </c>
    </row>
    <row r="7" spans="1:14" x14ac:dyDescent="0.25">
      <c r="A7" s="13" t="s">
        <v>72</v>
      </c>
      <c r="B7" s="14"/>
      <c r="C7" s="14"/>
      <c r="D7" s="14" t="e">
        <v>#N/A</v>
      </c>
      <c r="E7" s="14"/>
      <c r="F7" s="14"/>
      <c r="G7" s="14" t="e">
        <v>#N/A</v>
      </c>
      <c r="H7" s="14"/>
      <c r="I7" s="14"/>
      <c r="J7" s="14"/>
      <c r="K7" s="14"/>
      <c r="L7" s="14"/>
      <c r="M7" s="14"/>
      <c r="N7" s="14" t="e">
        <v>#N/A</v>
      </c>
    </row>
    <row r="8" spans="1:14" x14ac:dyDescent="0.25">
      <c r="A8" s="13" t="s">
        <v>67</v>
      </c>
      <c r="B8" s="14"/>
      <c r="C8" s="14"/>
      <c r="D8" s="14"/>
      <c r="E8" s="14" t="e">
        <v>#REF!</v>
      </c>
      <c r="F8" s="14"/>
      <c r="G8" s="14"/>
      <c r="H8" s="14" t="e">
        <v>#REF!</v>
      </c>
      <c r="I8" s="14"/>
      <c r="J8" s="14"/>
      <c r="K8" s="14"/>
      <c r="L8" s="14"/>
      <c r="M8" s="14"/>
      <c r="N8" s="14" t="e">
        <v>#REF!</v>
      </c>
    </row>
    <row r="9" spans="1:14" x14ac:dyDescent="0.25">
      <c r="A9" s="13" t="s">
        <v>68</v>
      </c>
      <c r="B9" s="14"/>
      <c r="C9" s="14"/>
      <c r="D9" s="14"/>
      <c r="E9" s="14"/>
      <c r="F9" s="14"/>
      <c r="G9" s="14"/>
      <c r="H9" s="14"/>
      <c r="I9" s="14" t="e">
        <v>#REF!</v>
      </c>
      <c r="J9" s="14"/>
      <c r="K9" s="14"/>
      <c r="L9" s="14"/>
      <c r="M9" s="14" t="e">
        <v>#REF!</v>
      </c>
      <c r="N9" s="14" t="e">
        <v>#REF!</v>
      </c>
    </row>
    <row r="10" spans="1:14" x14ac:dyDescent="0.25">
      <c r="A10" s="13" t="s">
        <v>49</v>
      </c>
      <c r="B10" s="14" t="e">
        <v>#N/A</v>
      </c>
      <c r="C10" s="14" t="e">
        <v>#REF!</v>
      </c>
      <c r="D10" s="14" t="e">
        <v>#N/A</v>
      </c>
      <c r="E10" s="14" t="e">
        <v>#REF!</v>
      </c>
      <c r="F10" s="14" t="e">
        <v>#N/A</v>
      </c>
      <c r="G10" s="14" t="e">
        <v>#N/A</v>
      </c>
      <c r="H10" s="14" t="e">
        <v>#REF!</v>
      </c>
      <c r="I10" s="14" t="e">
        <v>#REF!</v>
      </c>
      <c r="J10" s="14" t="e">
        <v>#REF!</v>
      </c>
      <c r="K10" s="14" t="e">
        <v>#REF!</v>
      </c>
      <c r="L10" s="14" t="e">
        <v>#REF!</v>
      </c>
      <c r="M10" s="14" t="e">
        <v>#REF!</v>
      </c>
      <c r="N10" s="14" t="e">
        <v>#N/A</v>
      </c>
    </row>
  </sheetData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zoomScale="90" zoomScaleNormal="90" workbookViewId="0">
      <selection activeCell="B6" sqref="B6"/>
    </sheetView>
  </sheetViews>
  <sheetFormatPr defaultRowHeight="15" x14ac:dyDescent="0.25"/>
  <cols>
    <col min="1" max="1" width="13.28515625" customWidth="1"/>
    <col min="2" max="2" width="17.85546875" bestFit="1" customWidth="1"/>
    <col min="3" max="3" width="9.5703125" bestFit="1" customWidth="1"/>
    <col min="4" max="4" width="6.7109375" bestFit="1" customWidth="1"/>
    <col min="5" max="5" width="9.7109375" bestFit="1" customWidth="1"/>
    <col min="6" max="6" width="7.42578125" bestFit="1" customWidth="1"/>
    <col min="7" max="7" width="14.85546875" customWidth="1"/>
    <col min="8" max="8" width="18.42578125" customWidth="1"/>
    <col min="9" max="10" width="17.85546875" customWidth="1"/>
    <col min="11" max="11" width="15" bestFit="1" customWidth="1"/>
    <col min="12" max="13" width="18.42578125" bestFit="1" customWidth="1"/>
  </cols>
  <sheetData>
    <row r="1" spans="1:5" x14ac:dyDescent="0.25">
      <c r="A1" s="12" t="s">
        <v>44</v>
      </c>
      <c r="B1" s="25" t="s">
        <v>51</v>
      </c>
    </row>
    <row r="2" spans="1:5" x14ac:dyDescent="0.25">
      <c r="A2" s="12" t="s">
        <v>5</v>
      </c>
      <c r="B2" s="25" t="s">
        <v>51</v>
      </c>
    </row>
    <row r="4" spans="1:5" x14ac:dyDescent="0.25">
      <c r="A4" s="12" t="s">
        <v>48</v>
      </c>
      <c r="B4" s="25" t="s">
        <v>56</v>
      </c>
      <c r="C4" s="25" t="s">
        <v>54</v>
      </c>
      <c r="D4" s="25" t="s">
        <v>55</v>
      </c>
      <c r="E4" s="25" t="s">
        <v>53</v>
      </c>
    </row>
    <row r="5" spans="1:5" x14ac:dyDescent="0.25">
      <c r="A5" s="13" t="s">
        <v>49</v>
      </c>
      <c r="B5" s="24"/>
      <c r="C5" s="14"/>
      <c r="D5" s="24"/>
      <c r="E5" s="14"/>
    </row>
  </sheetData>
  <pageMargins left="0.7" right="0.7" top="0.75" bottom="0.75" header="0.3" footer="0.3"/>
  <pageSetup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zoomScale="90" zoomScaleNormal="90" workbookViewId="0">
      <selection activeCell="I4" sqref="I4"/>
    </sheetView>
  </sheetViews>
  <sheetFormatPr defaultRowHeight="15" x14ac:dyDescent="0.25"/>
  <cols>
    <col min="1" max="1" width="13.28515625" customWidth="1"/>
    <col min="2" max="2" width="17.85546875" bestFit="1" customWidth="1"/>
    <col min="3" max="3" width="9.5703125" bestFit="1" customWidth="1"/>
    <col min="4" max="4" width="6.7109375" bestFit="1" customWidth="1"/>
    <col min="5" max="5" width="9.7109375" bestFit="1" customWidth="1"/>
    <col min="6" max="6" width="7.42578125" bestFit="1" customWidth="1"/>
    <col min="7" max="7" width="14.85546875" customWidth="1"/>
    <col min="8" max="8" width="18.42578125" customWidth="1"/>
    <col min="9" max="10" width="17.85546875" customWidth="1"/>
    <col min="11" max="11" width="15" bestFit="1" customWidth="1"/>
    <col min="12" max="13" width="18.42578125" bestFit="1" customWidth="1"/>
  </cols>
  <sheetData>
    <row r="1" spans="1:5" x14ac:dyDescent="0.25">
      <c r="A1" s="12" t="s">
        <v>44</v>
      </c>
      <c r="B1" s="25" t="s">
        <v>51</v>
      </c>
    </row>
    <row r="2" spans="1:5" x14ac:dyDescent="0.25">
      <c r="A2" s="12" t="s">
        <v>5</v>
      </c>
      <c r="B2" s="25" t="s">
        <v>51</v>
      </c>
    </row>
    <row r="4" spans="1:5" x14ac:dyDescent="0.25">
      <c r="A4" s="12" t="s">
        <v>48</v>
      </c>
      <c r="B4" s="25" t="s">
        <v>56</v>
      </c>
      <c r="C4" s="25" t="s">
        <v>54</v>
      </c>
      <c r="D4" s="25" t="s">
        <v>55</v>
      </c>
      <c r="E4" s="25" t="s">
        <v>53</v>
      </c>
    </row>
    <row r="5" spans="1:5" x14ac:dyDescent="0.25">
      <c r="A5" s="13" t="s">
        <v>49</v>
      </c>
      <c r="B5" s="24"/>
      <c r="C5" s="14"/>
      <c r="D5" s="24"/>
      <c r="E5" s="14"/>
    </row>
  </sheetData>
  <pageMargins left="0.7" right="0.7" top="0.75" bottom="0.75" header="0.3" footer="0.3"/>
  <pageSetup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zoomScale="90" zoomScaleNormal="90" workbookViewId="0">
      <selection activeCell="H2" sqref="H2"/>
    </sheetView>
  </sheetViews>
  <sheetFormatPr defaultRowHeight="15" x14ac:dyDescent="0.25"/>
  <cols>
    <col min="1" max="1" width="13.28515625" bestFit="1" customWidth="1"/>
    <col min="2" max="2" width="17.85546875" bestFit="1" customWidth="1"/>
    <col min="3" max="3" width="9.5703125" bestFit="1" customWidth="1"/>
    <col min="4" max="4" width="6.7109375" bestFit="1" customWidth="1"/>
    <col min="5" max="5" width="9.7109375" bestFit="1" customWidth="1"/>
    <col min="6" max="6" width="7.42578125" bestFit="1" customWidth="1"/>
    <col min="7" max="7" width="14.85546875" customWidth="1"/>
    <col min="8" max="8" width="18.42578125" customWidth="1"/>
    <col min="9" max="10" width="17.85546875" customWidth="1"/>
    <col min="11" max="11" width="15" bestFit="1" customWidth="1"/>
    <col min="12" max="13" width="18.42578125" bestFit="1" customWidth="1"/>
  </cols>
  <sheetData>
    <row r="1" spans="1:5" x14ac:dyDescent="0.25">
      <c r="A1" s="12" t="s">
        <v>44</v>
      </c>
      <c r="B1" s="25" t="s">
        <v>51</v>
      </c>
    </row>
    <row r="2" spans="1:5" x14ac:dyDescent="0.25">
      <c r="A2" s="12" t="s">
        <v>5</v>
      </c>
      <c r="B2" s="25" t="s">
        <v>51</v>
      </c>
    </row>
    <row r="4" spans="1:5" x14ac:dyDescent="0.25">
      <c r="A4" s="12" t="s">
        <v>48</v>
      </c>
      <c r="B4" s="25" t="s">
        <v>56</v>
      </c>
      <c r="C4" s="25" t="s">
        <v>54</v>
      </c>
      <c r="D4" s="25" t="s">
        <v>55</v>
      </c>
      <c r="E4" s="25" t="s">
        <v>53</v>
      </c>
    </row>
    <row r="5" spans="1:5" x14ac:dyDescent="0.25">
      <c r="A5" s="13" t="s">
        <v>49</v>
      </c>
      <c r="B5" s="24"/>
      <c r="C5" s="14"/>
      <c r="D5" s="24"/>
      <c r="E5" s="14"/>
    </row>
  </sheetData>
  <pageMargins left="0.7" right="0.7" top="0.75" bottom="0.75" header="0.3" footer="0.3"/>
  <pageSetup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topLeftCell="A2" zoomScale="80" zoomScaleNormal="80" workbookViewId="0">
      <selection activeCell="D7" sqref="D7"/>
    </sheetView>
  </sheetViews>
  <sheetFormatPr defaultColWidth="8.7109375" defaultRowHeight="12" x14ac:dyDescent="0.2"/>
  <cols>
    <col min="1" max="1" width="21.85546875" style="3" customWidth="1"/>
    <col min="2" max="2" width="9" style="4" bestFit="1" customWidth="1"/>
    <col min="3" max="3" width="5.85546875" style="4" customWidth="1"/>
    <col min="4" max="4" width="5.85546875" style="4" bestFit="1" customWidth="1"/>
    <col min="5" max="5" width="7.140625" style="4" customWidth="1"/>
    <col min="6" max="6" width="8.5703125" style="4" customWidth="1"/>
    <col min="7" max="7" width="7.140625" style="4" customWidth="1"/>
    <col min="8" max="8" width="9.140625" style="3" bestFit="1" customWidth="1"/>
    <col min="9" max="16384" width="8.7109375" style="3"/>
  </cols>
  <sheetData>
    <row r="1" spans="1:9" x14ac:dyDescent="0.2">
      <c r="A1" s="9" t="s">
        <v>0</v>
      </c>
      <c r="B1" s="9" t="s">
        <v>5</v>
      </c>
      <c r="C1" s="9" t="s">
        <v>32</v>
      </c>
      <c r="D1" s="9" t="s">
        <v>44</v>
      </c>
      <c r="E1" s="9" t="s">
        <v>27</v>
      </c>
      <c r="F1" s="9" t="s">
        <v>46</v>
      </c>
      <c r="G1" s="9" t="s">
        <v>2</v>
      </c>
      <c r="H1" s="9" t="s">
        <v>45</v>
      </c>
      <c r="I1" s="11" t="s">
        <v>47</v>
      </c>
    </row>
    <row r="2" spans="1:9" ht="12.75" x14ac:dyDescent="0.2">
      <c r="A2" s="8" t="s">
        <v>8</v>
      </c>
      <c r="B2" s="4" t="e">
        <f>VLOOKUP(A2,#REF!,2,0)</f>
        <v>#REF!</v>
      </c>
      <c r="C2" s="4" t="e">
        <f>VLOOKUP(Table1[[#This Row],[Player]],#REF!,3,0)</f>
        <v>#REF!</v>
      </c>
      <c r="D2" s="4">
        <v>1</v>
      </c>
      <c r="E2" s="4" t="e">
        <f>VLOOKUP(Table1[[#This Row],[Player]],#REF!,22,0)</f>
        <v>#REF!</v>
      </c>
      <c r="F2" s="4" t="e">
        <f>IF(Table1[[#This Row],[Gross]]&gt;0,Table1[[#This Row],[Gross]]-72,0)</f>
        <v>#REF!</v>
      </c>
      <c r="G2" s="4" t="e">
        <f>IF(Table1[[#This Row],[Gross]]&gt;0,Table1[[#This Row],[Gross]]-Table1[[#This Row],[Index]],0)</f>
        <v>#REF!</v>
      </c>
      <c r="H2" s="4" t="e">
        <f>IF(Table1[[#This Row],[Net]]&gt;0,Table1[[#This Row],[Net]]-72,0)</f>
        <v>#REF!</v>
      </c>
      <c r="I2" s="10">
        <v>0</v>
      </c>
    </row>
    <row r="3" spans="1:9" ht="12.75" x14ac:dyDescent="0.2">
      <c r="A3" s="8" t="s">
        <v>8</v>
      </c>
      <c r="B3" s="4" t="e">
        <f>VLOOKUP(A3,#REF!,2,0)</f>
        <v>#REF!</v>
      </c>
      <c r="C3" s="4" t="e">
        <f>VLOOKUP(Table1[[#This Row],[Player]],#REF!,3,0)</f>
        <v>#REF!</v>
      </c>
      <c r="D3" s="4">
        <v>2</v>
      </c>
      <c r="E3" s="4" t="e">
        <f>VLOOKUP(Table1[[#This Row],[Player]],#REF!,22,0)</f>
        <v>#REF!</v>
      </c>
      <c r="F3" s="4" t="e">
        <f>IF(Table1[[#This Row],[Gross]]&gt;0,Table1[[#This Row],[Gross]]-72,0)</f>
        <v>#REF!</v>
      </c>
      <c r="G3" s="4" t="e">
        <f>IF(Table1[[#This Row],[Gross]]&gt;0,Table1[[#This Row],[Gross]]-Table1[[#This Row],[Index]],0)</f>
        <v>#REF!</v>
      </c>
      <c r="H3" s="4" t="e">
        <f>IF(Table1[[#This Row],[Net]]&gt;0,Table1[[#This Row],[Net]]-72,0)</f>
        <v>#REF!</v>
      </c>
      <c r="I3" s="10" t="e">
        <f>VLOOKUP(Table1[[#This Row],[Player]],#REF!,28,0)</f>
        <v>#REF!</v>
      </c>
    </row>
    <row r="4" spans="1:9" ht="12.75" x14ac:dyDescent="0.2">
      <c r="A4" s="8" t="s">
        <v>8</v>
      </c>
      <c r="B4" s="4" t="e">
        <f>VLOOKUP(A4,#REF!,2,0)</f>
        <v>#REF!</v>
      </c>
      <c r="C4" s="4" t="e">
        <f>VLOOKUP(Table1[[#This Row],[Player]],#REF!,3,0)</f>
        <v>#REF!</v>
      </c>
      <c r="D4" s="4">
        <v>3</v>
      </c>
      <c r="E4" s="4" t="e">
        <f>VLOOKUP(Table1[[#This Row],[Player]],#REF!,22,0)</f>
        <v>#REF!</v>
      </c>
      <c r="F4" s="4" t="e">
        <f>IF(Table1[[#This Row],[Gross]]&gt;0,Table1[[#This Row],[Gross]]-72,0)</f>
        <v>#REF!</v>
      </c>
      <c r="G4" s="4" t="e">
        <f>IF(Table1[[#This Row],[Gross]]&gt;0,Table1[[#This Row],[Gross]]-Table1[[#This Row],[Index]],0)</f>
        <v>#REF!</v>
      </c>
      <c r="H4" s="4" t="e">
        <f>IF(Table1[[#This Row],[Net]]&gt;0,Table1[[#This Row],[Net]]-72,0)</f>
        <v>#REF!</v>
      </c>
      <c r="I4" s="10" t="e">
        <f>VLOOKUP(Table1[[#This Row],[Player]],#REF!,28,0)</f>
        <v>#REF!</v>
      </c>
    </row>
    <row r="5" spans="1:9" ht="12.75" x14ac:dyDescent="0.2">
      <c r="A5" s="8" t="s">
        <v>8</v>
      </c>
      <c r="B5" s="4" t="e">
        <f>VLOOKUP(A5,#REF!,2,0)</f>
        <v>#REF!</v>
      </c>
      <c r="C5" s="4" t="e">
        <f>VLOOKUP(Table1[[#This Row],[Player]],#REF!,3,0)</f>
        <v>#REF!</v>
      </c>
      <c r="D5" s="4">
        <v>6</v>
      </c>
      <c r="E5" s="4" t="e">
        <f>VLOOKUP(Table1[[#This Row],[Player]],#REF!,22,0)</f>
        <v>#REF!</v>
      </c>
      <c r="F5" s="4" t="e">
        <f>IF(Table1[[#This Row],[Gross]]&gt;0,Table1[[#This Row],[Gross]]-72,0)</f>
        <v>#REF!</v>
      </c>
      <c r="G5" s="4" t="e">
        <f>IF(Table1[[#This Row],[Gross]]&gt;0,Table1[[#This Row],[Gross]]-Table1[[#This Row],[Index]],0)</f>
        <v>#REF!</v>
      </c>
      <c r="H5" s="4" t="e">
        <f>IF(Table1[[#This Row],[Net]]&gt;0,Table1[[#This Row],[Net]]-72,0)</f>
        <v>#REF!</v>
      </c>
      <c r="I5" s="10" t="e">
        <f>VLOOKUP(Table1[[#This Row],[Player]],#REF!,28,0)</f>
        <v>#REF!</v>
      </c>
    </row>
    <row r="6" spans="1:9" ht="12.75" x14ac:dyDescent="0.2">
      <c r="A6" s="8" t="s">
        <v>8</v>
      </c>
      <c r="B6" s="4" t="e">
        <f>VLOOKUP(A6,#REF!,2,0)</f>
        <v>#REF!</v>
      </c>
      <c r="C6" s="4" t="e">
        <f>VLOOKUP(Table1[[#This Row],[Player]],#REF!,3,0)</f>
        <v>#REF!</v>
      </c>
      <c r="D6" s="4">
        <v>7</v>
      </c>
      <c r="E6" s="4" t="e">
        <f>VLOOKUP(Table1[[#This Row],[Player]],#REF!,22,0)</f>
        <v>#REF!</v>
      </c>
      <c r="F6" s="4" t="e">
        <f>IF(Table1[[#This Row],[Gross]]&gt;0,Table1[[#This Row],[Gross]]-72,0)</f>
        <v>#REF!</v>
      </c>
      <c r="G6" s="4" t="e">
        <f>IF(Table1[[#This Row],[Gross]]&gt;0,Table1[[#This Row],[Gross]]-Table1[[#This Row],[Index]],0)</f>
        <v>#REF!</v>
      </c>
      <c r="H6" s="4" t="e">
        <f>IF(Table1[[#This Row],[Net]]&gt;0,Table1[[#This Row],[Net]]-72,0)</f>
        <v>#REF!</v>
      </c>
      <c r="I6" s="10" t="e">
        <f>VLOOKUP(Table1[[#This Row],[Player]],#REF!,28,0)</f>
        <v>#REF!</v>
      </c>
    </row>
    <row r="7" spans="1:9" ht="12.75" x14ac:dyDescent="0.2">
      <c r="A7" s="8" t="s">
        <v>8</v>
      </c>
      <c r="B7" s="4" t="e">
        <f>VLOOKUP(A7,#REF!,2,0)</f>
        <v>#REF!</v>
      </c>
      <c r="C7" s="4" t="e">
        <f>VLOOKUP(Table1[[#This Row],[Player]],#REF!,3,0)</f>
        <v>#REF!</v>
      </c>
      <c r="D7" s="4">
        <v>8</v>
      </c>
      <c r="E7" s="4" t="e">
        <f>VLOOKUP(Table1[[#This Row],[Player]],#REF!,22,0)</f>
        <v>#REF!</v>
      </c>
      <c r="F7" s="4" t="e">
        <f>IF(Table1[[#This Row],[Gross]]&gt;0,Table1[[#This Row],[Gross]]-72,0)</f>
        <v>#REF!</v>
      </c>
      <c r="G7" s="4" t="e">
        <f>IF(Table1[[#This Row],[Gross]]&gt;0,Table1[[#This Row],[Gross]]-Table1[[#This Row],[Index]],0)</f>
        <v>#REF!</v>
      </c>
      <c r="H7" s="4" t="e">
        <f>IF(Table1[[#This Row],[Net]]&gt;0,Table1[[#This Row],[Net]]-72,0)</f>
        <v>#REF!</v>
      </c>
      <c r="I7" s="10">
        <v>0</v>
      </c>
    </row>
    <row r="8" spans="1:9" ht="12.75" x14ac:dyDescent="0.2">
      <c r="A8" s="8" t="s">
        <v>33</v>
      </c>
      <c r="B8" s="4" t="e">
        <f>VLOOKUP(A8,#REF!,2,0)</f>
        <v>#REF!</v>
      </c>
      <c r="C8" s="4" t="e">
        <f>VLOOKUP(Table1[[#This Row],[Player]],#REF!,3,0)</f>
        <v>#REF!</v>
      </c>
      <c r="D8" s="4">
        <v>1</v>
      </c>
      <c r="E8" s="4" t="e">
        <f>VLOOKUP(Table1[[#This Row],[Player]],#REF!,22,0)</f>
        <v>#REF!</v>
      </c>
      <c r="F8" s="4" t="e">
        <f>IF(Table1[[#This Row],[Gross]]&gt;0,Table1[[#This Row],[Gross]]-72,0)</f>
        <v>#REF!</v>
      </c>
      <c r="G8" s="4" t="e">
        <f>IF(Table1[[#This Row],[Gross]]&gt;0,Table1[[#This Row],[Gross]]-Table1[[#This Row],[Index]],0)</f>
        <v>#REF!</v>
      </c>
      <c r="H8" s="4" t="e">
        <f>IF(Table1[[#This Row],[Net]]&gt;0,Table1[[#This Row],[Net]]-72,0)</f>
        <v>#REF!</v>
      </c>
      <c r="I8" s="10">
        <v>0</v>
      </c>
    </row>
    <row r="9" spans="1:9" ht="12.75" x14ac:dyDescent="0.2">
      <c r="A9" s="8" t="s">
        <v>33</v>
      </c>
      <c r="B9" s="4" t="e">
        <f>VLOOKUP(A9,#REF!,2,0)</f>
        <v>#REF!</v>
      </c>
      <c r="C9" s="4" t="e">
        <f>VLOOKUP(Table1[[#This Row],[Player]],#REF!,3,0)</f>
        <v>#REF!</v>
      </c>
      <c r="D9" s="4">
        <v>2</v>
      </c>
      <c r="E9" s="4" t="e">
        <f>VLOOKUP(Table1[[#This Row],[Player]],#REF!,22,0)</f>
        <v>#REF!</v>
      </c>
      <c r="F9" s="4" t="e">
        <f>IF(Table1[[#This Row],[Gross]]&gt;0,Table1[[#This Row],[Gross]]-72,0)</f>
        <v>#REF!</v>
      </c>
      <c r="G9" s="4" t="e">
        <f>IF(Table1[[#This Row],[Gross]]&gt;0,Table1[[#This Row],[Gross]]-Table1[[#This Row],[Index]],0)</f>
        <v>#REF!</v>
      </c>
      <c r="H9" s="4" t="e">
        <f>IF(Table1[[#This Row],[Net]]&gt;0,Table1[[#This Row],[Net]]-72,0)</f>
        <v>#REF!</v>
      </c>
      <c r="I9" s="10" t="e">
        <f>VLOOKUP(Table1[[#This Row],[Player]],#REF!,28,0)</f>
        <v>#REF!</v>
      </c>
    </row>
    <row r="10" spans="1:9" ht="12.75" x14ac:dyDescent="0.2">
      <c r="A10" s="8" t="s">
        <v>33</v>
      </c>
      <c r="B10" s="4" t="e">
        <f>VLOOKUP(A10,#REF!,2,0)</f>
        <v>#REF!</v>
      </c>
      <c r="C10" s="4" t="e">
        <f>VLOOKUP(Table1[[#This Row],[Player]],#REF!,3,0)</f>
        <v>#REF!</v>
      </c>
      <c r="D10" s="4">
        <v>3</v>
      </c>
      <c r="E10" s="4" t="e">
        <f>VLOOKUP(Table1[[#This Row],[Player]],#REF!,22,0)</f>
        <v>#REF!</v>
      </c>
      <c r="F10" s="4" t="e">
        <f>IF(Table1[[#This Row],[Gross]]&gt;0,Table1[[#This Row],[Gross]]-72,0)</f>
        <v>#REF!</v>
      </c>
      <c r="G10" s="4" t="e">
        <f>IF(Table1[[#This Row],[Gross]]&gt;0,Table1[[#This Row],[Gross]]-Table1[[#This Row],[Index]],0)</f>
        <v>#REF!</v>
      </c>
      <c r="H10" s="4" t="e">
        <f>IF(Table1[[#This Row],[Net]]&gt;0,Table1[[#This Row],[Net]]-72,0)</f>
        <v>#REF!</v>
      </c>
      <c r="I10" s="10" t="e">
        <f>VLOOKUP(Table1[[#This Row],[Player]],#REF!,28,0)</f>
        <v>#REF!</v>
      </c>
    </row>
    <row r="11" spans="1:9" ht="12.75" x14ac:dyDescent="0.2">
      <c r="A11" s="8" t="s">
        <v>33</v>
      </c>
      <c r="B11" s="4" t="e">
        <f>VLOOKUP(A11,#REF!,2,0)</f>
        <v>#REF!</v>
      </c>
      <c r="C11" s="4" t="e">
        <f>VLOOKUP(Table1[[#This Row],[Player]],#REF!,3,0)</f>
        <v>#REF!</v>
      </c>
      <c r="D11" s="4">
        <v>6</v>
      </c>
      <c r="E11" s="4" t="e">
        <f>VLOOKUP(Table1[[#This Row],[Player]],#REF!,22,0)</f>
        <v>#REF!</v>
      </c>
      <c r="F11" s="4" t="e">
        <f>IF(Table1[[#This Row],[Gross]]&gt;0,Table1[[#This Row],[Gross]]-72,0)</f>
        <v>#REF!</v>
      </c>
      <c r="G11" s="4" t="e">
        <f>IF(Table1[[#This Row],[Gross]]&gt;0,Table1[[#This Row],[Gross]]-Table1[[#This Row],[Index]],0)</f>
        <v>#REF!</v>
      </c>
      <c r="H11" s="4" t="e">
        <f>IF(Table1[[#This Row],[Net]]&gt;0,Table1[[#This Row],[Net]]-72,0)</f>
        <v>#REF!</v>
      </c>
      <c r="I11" s="10" t="e">
        <f>VLOOKUP(Table1[[#This Row],[Player]],#REF!,28,0)</f>
        <v>#REF!</v>
      </c>
    </row>
    <row r="12" spans="1:9" ht="12.75" x14ac:dyDescent="0.2">
      <c r="A12" s="8" t="s">
        <v>33</v>
      </c>
      <c r="B12" s="4" t="e">
        <f>VLOOKUP(A12,#REF!,2,0)</f>
        <v>#REF!</v>
      </c>
      <c r="C12" s="4" t="e">
        <f>VLOOKUP(Table1[[#This Row],[Player]],#REF!,3,0)</f>
        <v>#REF!</v>
      </c>
      <c r="D12" s="4">
        <v>7</v>
      </c>
      <c r="E12" s="4" t="e">
        <f>VLOOKUP(Table1[[#This Row],[Player]],#REF!,22,0)</f>
        <v>#REF!</v>
      </c>
      <c r="F12" s="4" t="e">
        <f>IF(Table1[[#This Row],[Gross]]&gt;0,Table1[[#This Row],[Gross]]-72,0)</f>
        <v>#REF!</v>
      </c>
      <c r="G12" s="4" t="e">
        <f>IF(Table1[[#This Row],[Gross]]&gt;0,Table1[[#This Row],[Gross]]-Table1[[#This Row],[Index]],0)</f>
        <v>#REF!</v>
      </c>
      <c r="H12" s="4" t="e">
        <f>IF(Table1[[#This Row],[Net]]&gt;0,Table1[[#This Row],[Net]]-72,0)</f>
        <v>#REF!</v>
      </c>
      <c r="I12" s="10" t="e">
        <f>VLOOKUP(Table1[[#This Row],[Player]],#REF!,28,0)</f>
        <v>#REF!</v>
      </c>
    </row>
    <row r="13" spans="1:9" ht="12.75" x14ac:dyDescent="0.2">
      <c r="A13" s="8" t="s">
        <v>33</v>
      </c>
      <c r="B13" s="4" t="e">
        <f>VLOOKUP(A13,#REF!,2,0)</f>
        <v>#REF!</v>
      </c>
      <c r="C13" s="4" t="e">
        <f>VLOOKUP(Table1[[#This Row],[Player]],#REF!,3,0)</f>
        <v>#REF!</v>
      </c>
      <c r="D13" s="4">
        <v>8</v>
      </c>
      <c r="E13" s="4" t="e">
        <f>VLOOKUP(Table1[[#This Row],[Player]],#REF!,22,0)</f>
        <v>#REF!</v>
      </c>
      <c r="F13" s="4" t="e">
        <f>IF(Table1[[#This Row],[Gross]]&gt;0,Table1[[#This Row],[Gross]]-72,0)</f>
        <v>#REF!</v>
      </c>
      <c r="G13" s="4" t="e">
        <f>IF(Table1[[#This Row],[Gross]]&gt;0,Table1[[#This Row],[Gross]]-Table1[[#This Row],[Index]],0)</f>
        <v>#REF!</v>
      </c>
      <c r="H13" s="4" t="e">
        <f>IF(Table1[[#This Row],[Net]]&gt;0,Table1[[#This Row],[Net]]-72,0)</f>
        <v>#REF!</v>
      </c>
      <c r="I13" s="10">
        <v>0</v>
      </c>
    </row>
    <row r="14" spans="1:9" ht="12.75" x14ac:dyDescent="0.2">
      <c r="A14" s="8" t="s">
        <v>38</v>
      </c>
      <c r="B14" s="4" t="e">
        <f>VLOOKUP(A14,#REF!,2,0)</f>
        <v>#REF!</v>
      </c>
      <c r="C14" s="4" t="e">
        <f>VLOOKUP(Table1[[#This Row],[Player]],#REF!,3,0)</f>
        <v>#REF!</v>
      </c>
      <c r="D14" s="4">
        <v>1</v>
      </c>
      <c r="E14" s="4" t="e">
        <f>VLOOKUP(Table1[[#This Row],[Player]],#REF!,22,0)</f>
        <v>#REF!</v>
      </c>
      <c r="F14" s="4" t="e">
        <f>IF(Table1[[#This Row],[Gross]]&gt;0,Table1[[#This Row],[Gross]]-72,0)</f>
        <v>#REF!</v>
      </c>
      <c r="G14" s="4" t="e">
        <f>IF(Table1[[#This Row],[Gross]]&gt;0,Table1[[#This Row],[Gross]]-Table1[[#This Row],[Index]],0)</f>
        <v>#REF!</v>
      </c>
      <c r="H14" s="4" t="e">
        <f>IF(Table1[[#This Row],[Net]]&gt;0,Table1[[#This Row],[Net]]-72,0)</f>
        <v>#REF!</v>
      </c>
      <c r="I14" s="10">
        <v>0</v>
      </c>
    </row>
    <row r="15" spans="1:9" ht="12.75" x14ac:dyDescent="0.2">
      <c r="A15" s="8" t="s">
        <v>38</v>
      </c>
      <c r="B15" s="4" t="e">
        <f>VLOOKUP(A15,#REF!,2,0)</f>
        <v>#REF!</v>
      </c>
      <c r="C15" s="4" t="e">
        <f>VLOOKUP(Table1[[#This Row],[Player]],#REF!,3,0)</f>
        <v>#REF!</v>
      </c>
      <c r="D15" s="4">
        <v>2</v>
      </c>
      <c r="E15" s="4" t="e">
        <f>VLOOKUP(Table1[[#This Row],[Player]],#REF!,22,0)</f>
        <v>#REF!</v>
      </c>
      <c r="F15" s="4" t="e">
        <f>IF(Table1[[#This Row],[Gross]]&gt;0,Table1[[#This Row],[Gross]]-72,0)</f>
        <v>#REF!</v>
      </c>
      <c r="G15" s="4" t="e">
        <f>IF(Table1[[#This Row],[Gross]]&gt;0,Table1[[#This Row],[Gross]]-Table1[[#This Row],[Index]],0)</f>
        <v>#REF!</v>
      </c>
      <c r="H15" s="4" t="e">
        <f>IF(Table1[[#This Row],[Net]]&gt;0,Table1[[#This Row],[Net]]-72,0)</f>
        <v>#REF!</v>
      </c>
      <c r="I15" s="10" t="e">
        <f>VLOOKUP(Table1[[#This Row],[Player]],#REF!,28,0)</f>
        <v>#REF!</v>
      </c>
    </row>
    <row r="16" spans="1:9" ht="12.75" x14ac:dyDescent="0.2">
      <c r="A16" s="8" t="s">
        <v>38</v>
      </c>
      <c r="B16" s="4" t="e">
        <f>VLOOKUP(A16,#REF!,2,0)</f>
        <v>#REF!</v>
      </c>
      <c r="C16" s="4" t="e">
        <f>VLOOKUP(Table1[[#This Row],[Player]],#REF!,3,0)</f>
        <v>#REF!</v>
      </c>
      <c r="D16" s="4">
        <v>3</v>
      </c>
      <c r="E16" s="4" t="e">
        <f>VLOOKUP(Table1[[#This Row],[Player]],#REF!,22,0)</f>
        <v>#REF!</v>
      </c>
      <c r="F16" s="4" t="e">
        <f>IF(Table1[[#This Row],[Gross]]&gt;0,Table1[[#This Row],[Gross]]-72,0)</f>
        <v>#REF!</v>
      </c>
      <c r="G16" s="4" t="e">
        <f>IF(Table1[[#This Row],[Gross]]&gt;0,Table1[[#This Row],[Gross]]-Table1[[#This Row],[Index]],0)</f>
        <v>#REF!</v>
      </c>
      <c r="H16" s="4" t="e">
        <f>IF(Table1[[#This Row],[Net]]&gt;0,Table1[[#This Row],[Net]]-72,0)</f>
        <v>#REF!</v>
      </c>
      <c r="I16" s="10" t="e">
        <f>VLOOKUP(Table1[[#This Row],[Player]],#REF!,28,0)</f>
        <v>#REF!</v>
      </c>
    </row>
    <row r="17" spans="1:9" ht="12.75" x14ac:dyDescent="0.2">
      <c r="A17" s="8" t="s">
        <v>38</v>
      </c>
      <c r="B17" s="4" t="e">
        <f>VLOOKUP(A17,#REF!,2,0)</f>
        <v>#REF!</v>
      </c>
      <c r="C17" s="4" t="e">
        <f>VLOOKUP(Table1[[#This Row],[Player]],#REF!,3,0)</f>
        <v>#REF!</v>
      </c>
      <c r="D17" s="4">
        <v>6</v>
      </c>
      <c r="E17" s="4" t="e">
        <f>VLOOKUP(Table1[[#This Row],[Player]],#REF!,22,0)</f>
        <v>#REF!</v>
      </c>
      <c r="F17" s="4" t="e">
        <f>IF(Table1[[#This Row],[Gross]]&gt;0,Table1[[#This Row],[Gross]]-72,0)</f>
        <v>#REF!</v>
      </c>
      <c r="G17" s="4" t="e">
        <f>IF(Table1[[#This Row],[Gross]]&gt;0,Table1[[#This Row],[Gross]]-Table1[[#This Row],[Index]],0)</f>
        <v>#REF!</v>
      </c>
      <c r="H17" s="4" t="e">
        <f>IF(Table1[[#This Row],[Net]]&gt;0,Table1[[#This Row],[Net]]-72,0)</f>
        <v>#REF!</v>
      </c>
      <c r="I17" s="10" t="e">
        <f>VLOOKUP(Table1[[#This Row],[Player]],#REF!,28,0)</f>
        <v>#REF!</v>
      </c>
    </row>
    <row r="18" spans="1:9" ht="12.75" x14ac:dyDescent="0.2">
      <c r="A18" s="8" t="s">
        <v>38</v>
      </c>
      <c r="B18" s="4" t="e">
        <f>VLOOKUP(A18,#REF!,2,0)</f>
        <v>#REF!</v>
      </c>
      <c r="C18" s="4" t="e">
        <f>VLOOKUP(Table1[[#This Row],[Player]],#REF!,3,0)</f>
        <v>#REF!</v>
      </c>
      <c r="D18" s="4">
        <v>7</v>
      </c>
      <c r="E18" s="4" t="e">
        <f>VLOOKUP(Table1[[#This Row],[Player]],#REF!,22,0)</f>
        <v>#REF!</v>
      </c>
      <c r="F18" s="4" t="e">
        <f>IF(Table1[[#This Row],[Gross]]&gt;0,Table1[[#This Row],[Gross]]-72,0)</f>
        <v>#REF!</v>
      </c>
      <c r="G18" s="4" t="e">
        <f>IF(Table1[[#This Row],[Gross]]&gt;0,Table1[[#This Row],[Gross]]-Table1[[#This Row],[Index]],0)</f>
        <v>#REF!</v>
      </c>
      <c r="H18" s="4" t="e">
        <f>IF(Table1[[#This Row],[Net]]&gt;0,Table1[[#This Row],[Net]]-72,0)</f>
        <v>#REF!</v>
      </c>
      <c r="I18" s="10" t="e">
        <f>VLOOKUP(Table1[[#This Row],[Player]],#REF!,28,0)</f>
        <v>#REF!</v>
      </c>
    </row>
    <row r="19" spans="1:9" ht="12.75" x14ac:dyDescent="0.2">
      <c r="A19" s="8" t="s">
        <v>38</v>
      </c>
      <c r="B19" s="4" t="e">
        <f>VLOOKUP(A19,#REF!,2,0)</f>
        <v>#REF!</v>
      </c>
      <c r="C19" s="4" t="e">
        <f>VLOOKUP(Table1[[#This Row],[Player]],#REF!,3,0)</f>
        <v>#REF!</v>
      </c>
      <c r="D19" s="4">
        <v>8</v>
      </c>
      <c r="E19" s="4" t="e">
        <f>VLOOKUP(Table1[[#This Row],[Player]],#REF!,22,0)</f>
        <v>#REF!</v>
      </c>
      <c r="F19" s="4" t="e">
        <f>IF(Table1[[#This Row],[Gross]]&gt;0,Table1[[#This Row],[Gross]]-72,0)</f>
        <v>#REF!</v>
      </c>
      <c r="G19" s="4" t="e">
        <f>IF(Table1[[#This Row],[Gross]]&gt;0,Table1[[#This Row],[Gross]]-Table1[[#This Row],[Index]],0)</f>
        <v>#REF!</v>
      </c>
      <c r="H19" s="4" t="e">
        <f>IF(Table1[[#This Row],[Net]]&gt;0,Table1[[#This Row],[Net]]-72,0)</f>
        <v>#REF!</v>
      </c>
      <c r="I19" s="10">
        <v>0</v>
      </c>
    </row>
    <row r="20" spans="1:9" ht="12.75" x14ac:dyDescent="0.2">
      <c r="A20" s="8" t="s">
        <v>28</v>
      </c>
      <c r="B20" s="4" t="e">
        <f>VLOOKUP(A20,#REF!,2,0)</f>
        <v>#REF!</v>
      </c>
      <c r="C20" s="4" t="e">
        <f>VLOOKUP(Table1[[#This Row],[Player]],#REF!,3,0)</f>
        <v>#REF!</v>
      </c>
      <c r="D20" s="4">
        <v>1</v>
      </c>
      <c r="E20" s="4" t="e">
        <f>VLOOKUP(Table1[[#This Row],[Player]],#REF!,22,0)</f>
        <v>#REF!</v>
      </c>
      <c r="F20" s="4" t="e">
        <f>IF(Table1[[#This Row],[Gross]]&gt;0,Table1[[#This Row],[Gross]]-72,0)</f>
        <v>#REF!</v>
      </c>
      <c r="G20" s="4" t="e">
        <f>IF(Table1[[#This Row],[Gross]]&gt;0,Table1[[#This Row],[Gross]]-Table1[[#This Row],[Index]],0)</f>
        <v>#REF!</v>
      </c>
      <c r="H20" s="4" t="e">
        <f>IF(Table1[[#This Row],[Net]]&gt;0,Table1[[#This Row],[Net]]-72,0)</f>
        <v>#REF!</v>
      </c>
      <c r="I20" s="10">
        <v>0</v>
      </c>
    </row>
    <row r="21" spans="1:9" ht="12.75" x14ac:dyDescent="0.2">
      <c r="A21" s="8" t="s">
        <v>28</v>
      </c>
      <c r="B21" s="4" t="e">
        <f>VLOOKUP(A21,#REF!,2,0)</f>
        <v>#REF!</v>
      </c>
      <c r="C21" s="4" t="e">
        <f>VLOOKUP(Table1[[#This Row],[Player]],#REF!,3,0)</f>
        <v>#REF!</v>
      </c>
      <c r="D21" s="4">
        <v>2</v>
      </c>
      <c r="E21" s="4" t="e">
        <f>VLOOKUP(Table1[[#This Row],[Player]],#REF!,22,0)</f>
        <v>#REF!</v>
      </c>
      <c r="F21" s="4" t="e">
        <f>IF(Table1[[#This Row],[Gross]]&gt;0,Table1[[#This Row],[Gross]]-72,0)</f>
        <v>#REF!</v>
      </c>
      <c r="G21" s="4" t="e">
        <f>IF(Table1[[#This Row],[Gross]]&gt;0,Table1[[#This Row],[Gross]]-Table1[[#This Row],[Index]],0)</f>
        <v>#REF!</v>
      </c>
      <c r="H21" s="4" t="e">
        <f>IF(Table1[[#This Row],[Net]]&gt;0,Table1[[#This Row],[Net]]-72,0)</f>
        <v>#REF!</v>
      </c>
      <c r="I21" s="10" t="e">
        <f>VLOOKUP(Table1[[#This Row],[Player]],#REF!,28,0)</f>
        <v>#REF!</v>
      </c>
    </row>
    <row r="22" spans="1:9" ht="12.75" x14ac:dyDescent="0.2">
      <c r="A22" s="8" t="s">
        <v>28</v>
      </c>
      <c r="B22" s="4" t="e">
        <f>VLOOKUP(A22,#REF!,2,0)</f>
        <v>#REF!</v>
      </c>
      <c r="C22" s="4" t="e">
        <f>VLOOKUP(Table1[[#This Row],[Player]],#REF!,3,0)</f>
        <v>#REF!</v>
      </c>
      <c r="D22" s="4">
        <v>3</v>
      </c>
      <c r="E22" s="4" t="e">
        <f>VLOOKUP(Table1[[#This Row],[Player]],#REF!,22,0)</f>
        <v>#REF!</v>
      </c>
      <c r="F22" s="4" t="e">
        <f>IF(Table1[[#This Row],[Gross]]&gt;0,Table1[[#This Row],[Gross]]-72,0)</f>
        <v>#REF!</v>
      </c>
      <c r="G22" s="4" t="e">
        <f>IF(Table1[[#This Row],[Gross]]&gt;0,Table1[[#This Row],[Gross]]-Table1[[#This Row],[Index]],0)</f>
        <v>#REF!</v>
      </c>
      <c r="H22" s="4" t="e">
        <f>IF(Table1[[#This Row],[Net]]&gt;0,Table1[[#This Row],[Net]]-72,0)</f>
        <v>#REF!</v>
      </c>
      <c r="I22" s="10" t="e">
        <f>VLOOKUP(Table1[[#This Row],[Player]],#REF!,28,0)</f>
        <v>#REF!</v>
      </c>
    </row>
    <row r="23" spans="1:9" ht="12.75" x14ac:dyDescent="0.2">
      <c r="A23" s="8" t="s">
        <v>28</v>
      </c>
      <c r="B23" s="4" t="e">
        <f>VLOOKUP(A23,#REF!,2,0)</f>
        <v>#REF!</v>
      </c>
      <c r="C23" s="4" t="e">
        <f>VLOOKUP(Table1[[#This Row],[Player]],#REF!,3,0)</f>
        <v>#REF!</v>
      </c>
      <c r="D23" s="4">
        <v>6</v>
      </c>
      <c r="E23" s="4" t="e">
        <f>VLOOKUP(Table1[[#This Row],[Player]],#REF!,22,0)</f>
        <v>#REF!</v>
      </c>
      <c r="F23" s="4" t="e">
        <f>IF(Table1[[#This Row],[Gross]]&gt;0,Table1[[#This Row],[Gross]]-72,0)</f>
        <v>#REF!</v>
      </c>
      <c r="G23" s="4" t="e">
        <f>IF(Table1[[#This Row],[Gross]]&gt;0,Table1[[#This Row],[Gross]]-Table1[[#This Row],[Index]],0)</f>
        <v>#REF!</v>
      </c>
      <c r="H23" s="4" t="e">
        <f>IF(Table1[[#This Row],[Net]]&gt;0,Table1[[#This Row],[Net]]-72,0)</f>
        <v>#REF!</v>
      </c>
      <c r="I23" s="10" t="e">
        <f>VLOOKUP(Table1[[#This Row],[Player]],#REF!,28,0)</f>
        <v>#REF!</v>
      </c>
    </row>
    <row r="24" spans="1:9" ht="12.75" x14ac:dyDescent="0.2">
      <c r="A24" s="8" t="s">
        <v>28</v>
      </c>
      <c r="B24" s="4" t="e">
        <f>VLOOKUP(A24,#REF!,2,0)</f>
        <v>#REF!</v>
      </c>
      <c r="C24" s="4" t="e">
        <f>VLOOKUP(Table1[[#This Row],[Player]],#REF!,3,0)</f>
        <v>#REF!</v>
      </c>
      <c r="D24" s="4">
        <v>7</v>
      </c>
      <c r="E24" s="4" t="e">
        <f>VLOOKUP(Table1[[#This Row],[Player]],#REF!,22,0)</f>
        <v>#REF!</v>
      </c>
      <c r="F24" s="4" t="e">
        <f>IF(Table1[[#This Row],[Gross]]&gt;0,Table1[[#This Row],[Gross]]-72,0)</f>
        <v>#REF!</v>
      </c>
      <c r="G24" s="4" t="e">
        <f>IF(Table1[[#This Row],[Gross]]&gt;0,Table1[[#This Row],[Gross]]-Table1[[#This Row],[Index]],0)</f>
        <v>#REF!</v>
      </c>
      <c r="H24" s="4" t="e">
        <f>IF(Table1[[#This Row],[Net]]&gt;0,Table1[[#This Row],[Net]]-72,0)</f>
        <v>#REF!</v>
      </c>
      <c r="I24" s="10" t="e">
        <f>VLOOKUP(Table1[[#This Row],[Player]],#REF!,28,0)</f>
        <v>#REF!</v>
      </c>
    </row>
    <row r="25" spans="1:9" ht="12.75" x14ac:dyDescent="0.2">
      <c r="A25" s="8" t="s">
        <v>28</v>
      </c>
      <c r="B25" s="4" t="e">
        <f>VLOOKUP(A25,#REF!,2,0)</f>
        <v>#REF!</v>
      </c>
      <c r="C25" s="4" t="e">
        <f>VLOOKUP(Table1[[#This Row],[Player]],#REF!,3,0)</f>
        <v>#REF!</v>
      </c>
      <c r="D25" s="4">
        <v>8</v>
      </c>
      <c r="E25" s="4" t="e">
        <f>VLOOKUP(Table1[[#This Row],[Player]],#REF!,22,0)</f>
        <v>#REF!</v>
      </c>
      <c r="F25" s="4" t="e">
        <f>IF(Table1[[#This Row],[Gross]]&gt;0,Table1[[#This Row],[Gross]]-72,0)</f>
        <v>#REF!</v>
      </c>
      <c r="G25" s="4" t="e">
        <f>IF(Table1[[#This Row],[Gross]]&gt;0,Table1[[#This Row],[Gross]]-Table1[[#This Row],[Index]],0)</f>
        <v>#REF!</v>
      </c>
      <c r="H25" s="4" t="e">
        <f>IF(Table1[[#This Row],[Net]]&gt;0,Table1[[#This Row],[Net]]-72,0)</f>
        <v>#REF!</v>
      </c>
      <c r="I25" s="10">
        <v>0</v>
      </c>
    </row>
    <row r="26" spans="1:9" ht="12.75" x14ac:dyDescent="0.2">
      <c r="A26" s="8" t="s">
        <v>7</v>
      </c>
      <c r="B26" s="4" t="e">
        <f>VLOOKUP(A26,#REF!,2,0)</f>
        <v>#REF!</v>
      </c>
      <c r="C26" s="4" t="e">
        <f>VLOOKUP(Table1[[#This Row],[Player]],#REF!,3,0)</f>
        <v>#REF!</v>
      </c>
      <c r="D26" s="4">
        <v>1</v>
      </c>
      <c r="E26" s="4" t="e">
        <f>VLOOKUP(Table1[[#This Row],[Player]],#REF!,22,0)</f>
        <v>#REF!</v>
      </c>
      <c r="F26" s="4" t="e">
        <f>IF(Table1[[#This Row],[Gross]]&gt;0,Table1[[#This Row],[Gross]]-72,0)</f>
        <v>#REF!</v>
      </c>
      <c r="G26" s="4" t="e">
        <f>IF(Table1[[#This Row],[Gross]]&gt;0,Table1[[#This Row],[Gross]]-Table1[[#This Row],[Index]],0)</f>
        <v>#REF!</v>
      </c>
      <c r="H26" s="4" t="e">
        <f>IF(Table1[[#This Row],[Net]]&gt;0,Table1[[#This Row],[Net]]-72,0)</f>
        <v>#REF!</v>
      </c>
      <c r="I26" s="10">
        <v>0</v>
      </c>
    </row>
    <row r="27" spans="1:9" ht="12.75" x14ac:dyDescent="0.2">
      <c r="A27" s="8" t="s">
        <v>7</v>
      </c>
      <c r="B27" s="4" t="e">
        <f>VLOOKUP(A27,#REF!,2,0)</f>
        <v>#REF!</v>
      </c>
      <c r="C27" s="4" t="e">
        <f>VLOOKUP(Table1[[#This Row],[Player]],#REF!,3,0)</f>
        <v>#REF!</v>
      </c>
      <c r="D27" s="4">
        <v>2</v>
      </c>
      <c r="E27" s="4" t="e">
        <f>VLOOKUP(Table1[[#This Row],[Player]],#REF!,22,0)</f>
        <v>#REF!</v>
      </c>
      <c r="F27" s="4" t="e">
        <f>IF(Table1[[#This Row],[Gross]]&gt;0,Table1[[#This Row],[Gross]]-72,0)</f>
        <v>#REF!</v>
      </c>
      <c r="G27" s="4" t="e">
        <f>IF(Table1[[#This Row],[Gross]]&gt;0,Table1[[#This Row],[Gross]]-Table1[[#This Row],[Index]],0)</f>
        <v>#REF!</v>
      </c>
      <c r="H27" s="4" t="e">
        <f>IF(Table1[[#This Row],[Net]]&gt;0,Table1[[#This Row],[Net]]-72,0)</f>
        <v>#REF!</v>
      </c>
      <c r="I27" s="10" t="e">
        <f>VLOOKUP(Table1[[#This Row],[Player]],#REF!,28,0)</f>
        <v>#REF!</v>
      </c>
    </row>
    <row r="28" spans="1:9" ht="12.75" x14ac:dyDescent="0.2">
      <c r="A28" s="8" t="s">
        <v>7</v>
      </c>
      <c r="B28" s="4" t="e">
        <f>VLOOKUP(A28,#REF!,2,0)</f>
        <v>#REF!</v>
      </c>
      <c r="C28" s="4" t="e">
        <f>VLOOKUP(Table1[[#This Row],[Player]],#REF!,3,0)</f>
        <v>#REF!</v>
      </c>
      <c r="D28" s="4">
        <v>3</v>
      </c>
      <c r="E28" s="4" t="e">
        <f>VLOOKUP(Table1[[#This Row],[Player]],#REF!,22,0)</f>
        <v>#REF!</v>
      </c>
      <c r="F28" s="4" t="e">
        <f>IF(Table1[[#This Row],[Gross]]&gt;0,Table1[[#This Row],[Gross]]-72,0)</f>
        <v>#REF!</v>
      </c>
      <c r="G28" s="4" t="e">
        <f>IF(Table1[[#This Row],[Gross]]&gt;0,Table1[[#This Row],[Gross]]-Table1[[#This Row],[Index]],0)</f>
        <v>#REF!</v>
      </c>
      <c r="H28" s="4" t="e">
        <f>IF(Table1[[#This Row],[Net]]&gt;0,Table1[[#This Row],[Net]]-72,0)</f>
        <v>#REF!</v>
      </c>
      <c r="I28" s="10" t="e">
        <f>VLOOKUP(Table1[[#This Row],[Player]],#REF!,28,0)</f>
        <v>#REF!</v>
      </c>
    </row>
    <row r="29" spans="1:9" ht="12.75" x14ac:dyDescent="0.2">
      <c r="A29" s="8" t="s">
        <v>7</v>
      </c>
      <c r="B29" s="4" t="e">
        <f>VLOOKUP(A29,#REF!,2,0)</f>
        <v>#REF!</v>
      </c>
      <c r="C29" s="4" t="e">
        <f>VLOOKUP(Table1[[#This Row],[Player]],#REF!,3,0)</f>
        <v>#REF!</v>
      </c>
      <c r="D29" s="4">
        <v>6</v>
      </c>
      <c r="E29" s="4" t="e">
        <f>VLOOKUP(Table1[[#This Row],[Player]],#REF!,22,0)</f>
        <v>#REF!</v>
      </c>
      <c r="F29" s="4" t="e">
        <f>IF(Table1[[#This Row],[Gross]]&gt;0,Table1[[#This Row],[Gross]]-72,0)</f>
        <v>#REF!</v>
      </c>
      <c r="G29" s="4" t="e">
        <f>IF(Table1[[#This Row],[Gross]]&gt;0,Table1[[#This Row],[Gross]]-Table1[[#This Row],[Index]],0)</f>
        <v>#REF!</v>
      </c>
      <c r="H29" s="4" t="e">
        <f>IF(Table1[[#This Row],[Net]]&gt;0,Table1[[#This Row],[Net]]-72,0)</f>
        <v>#REF!</v>
      </c>
      <c r="I29" s="10" t="e">
        <f>VLOOKUP(Table1[[#This Row],[Player]],#REF!,28,0)</f>
        <v>#REF!</v>
      </c>
    </row>
    <row r="30" spans="1:9" ht="12.75" x14ac:dyDescent="0.2">
      <c r="A30" s="8" t="s">
        <v>7</v>
      </c>
      <c r="B30" s="4" t="e">
        <f>VLOOKUP(A30,#REF!,2,0)</f>
        <v>#REF!</v>
      </c>
      <c r="C30" s="4" t="e">
        <f>VLOOKUP(Table1[[#This Row],[Player]],#REF!,3,0)</f>
        <v>#REF!</v>
      </c>
      <c r="D30" s="4">
        <v>7</v>
      </c>
      <c r="E30" s="4" t="e">
        <f>VLOOKUP(Table1[[#This Row],[Player]],#REF!,22,0)</f>
        <v>#REF!</v>
      </c>
      <c r="F30" s="4" t="e">
        <f>IF(Table1[[#This Row],[Gross]]&gt;0,Table1[[#This Row],[Gross]]-72,0)</f>
        <v>#REF!</v>
      </c>
      <c r="G30" s="4" t="e">
        <f>IF(Table1[[#This Row],[Gross]]&gt;0,Table1[[#This Row],[Gross]]-Table1[[#This Row],[Index]],0)</f>
        <v>#REF!</v>
      </c>
      <c r="H30" s="4" t="e">
        <f>IF(Table1[[#This Row],[Net]]&gt;0,Table1[[#This Row],[Net]]-72,0)</f>
        <v>#REF!</v>
      </c>
      <c r="I30" s="10" t="e">
        <f>VLOOKUP(Table1[[#This Row],[Player]],#REF!,28,0)</f>
        <v>#REF!</v>
      </c>
    </row>
    <row r="31" spans="1:9" ht="12.75" x14ac:dyDescent="0.2">
      <c r="A31" s="8" t="s">
        <v>7</v>
      </c>
      <c r="B31" s="4" t="e">
        <f>VLOOKUP(A31,#REF!,2,0)</f>
        <v>#REF!</v>
      </c>
      <c r="C31" s="4" t="e">
        <f>VLOOKUP(Table1[[#This Row],[Player]],#REF!,3,0)</f>
        <v>#REF!</v>
      </c>
      <c r="D31" s="4">
        <v>8</v>
      </c>
      <c r="E31" s="4" t="e">
        <f>VLOOKUP(Table1[[#This Row],[Player]],#REF!,22,0)</f>
        <v>#REF!</v>
      </c>
      <c r="F31" s="4" t="e">
        <f>IF(Table1[[#This Row],[Gross]]&gt;0,Table1[[#This Row],[Gross]]-72,0)</f>
        <v>#REF!</v>
      </c>
      <c r="G31" s="4" t="e">
        <f>IF(Table1[[#This Row],[Gross]]&gt;0,Table1[[#This Row],[Gross]]-Table1[[#This Row],[Index]],0)</f>
        <v>#REF!</v>
      </c>
      <c r="H31" s="4" t="e">
        <f>IF(Table1[[#This Row],[Net]]&gt;0,Table1[[#This Row],[Net]]-72,0)</f>
        <v>#REF!</v>
      </c>
      <c r="I31" s="10">
        <v>0</v>
      </c>
    </row>
    <row r="32" spans="1:9" ht="12.75" x14ac:dyDescent="0.2">
      <c r="A32" s="8" t="s">
        <v>39</v>
      </c>
      <c r="B32" s="4" t="e">
        <f>VLOOKUP(A32,#REF!,2,0)</f>
        <v>#REF!</v>
      </c>
      <c r="C32" s="4" t="e">
        <f>VLOOKUP(Table1[[#This Row],[Player]],#REF!,3,0)</f>
        <v>#REF!</v>
      </c>
      <c r="D32" s="4">
        <v>1</v>
      </c>
      <c r="E32" s="4" t="e">
        <f>VLOOKUP(Table1[[#This Row],[Player]],#REF!,22,0)</f>
        <v>#REF!</v>
      </c>
      <c r="F32" s="4" t="e">
        <f>IF(Table1[[#This Row],[Gross]]&gt;0,Table1[[#This Row],[Gross]]-72,0)</f>
        <v>#REF!</v>
      </c>
      <c r="G32" s="4" t="e">
        <f>IF(Table1[[#This Row],[Gross]]&gt;0,Table1[[#This Row],[Gross]]-Table1[[#This Row],[Index]],0)</f>
        <v>#REF!</v>
      </c>
      <c r="H32" s="4" t="e">
        <f>IF(Table1[[#This Row],[Net]]&gt;0,Table1[[#This Row],[Net]]-72,0)</f>
        <v>#REF!</v>
      </c>
      <c r="I32" s="10">
        <v>0</v>
      </c>
    </row>
    <row r="33" spans="1:9" ht="12.75" x14ac:dyDescent="0.2">
      <c r="A33" s="8" t="s">
        <v>39</v>
      </c>
      <c r="B33" s="4" t="e">
        <f>VLOOKUP(A33,#REF!,2,0)</f>
        <v>#REF!</v>
      </c>
      <c r="C33" s="4" t="e">
        <f>VLOOKUP(Table1[[#This Row],[Player]],#REF!,3,0)</f>
        <v>#REF!</v>
      </c>
      <c r="D33" s="4">
        <v>2</v>
      </c>
      <c r="E33" s="4" t="e">
        <f>VLOOKUP(Table1[[#This Row],[Player]],#REF!,22,0)</f>
        <v>#REF!</v>
      </c>
      <c r="F33" s="4" t="e">
        <f>IF(Table1[[#This Row],[Gross]]&gt;0,Table1[[#This Row],[Gross]]-72,0)</f>
        <v>#REF!</v>
      </c>
      <c r="G33" s="4" t="e">
        <f>IF(Table1[[#This Row],[Gross]]&gt;0,Table1[[#This Row],[Gross]]-Table1[[#This Row],[Index]],0)</f>
        <v>#REF!</v>
      </c>
      <c r="H33" s="4" t="e">
        <f>IF(Table1[[#This Row],[Net]]&gt;0,Table1[[#This Row],[Net]]-72,0)</f>
        <v>#REF!</v>
      </c>
      <c r="I33" s="10" t="e">
        <f>VLOOKUP(Table1[[#This Row],[Player]],#REF!,28,0)</f>
        <v>#REF!</v>
      </c>
    </row>
    <row r="34" spans="1:9" ht="12.75" x14ac:dyDescent="0.2">
      <c r="A34" s="8" t="s">
        <v>39</v>
      </c>
      <c r="B34" s="4" t="e">
        <f>VLOOKUP(A34,#REF!,2,0)</f>
        <v>#REF!</v>
      </c>
      <c r="C34" s="4" t="e">
        <f>VLOOKUP(Table1[[#This Row],[Player]],#REF!,3,0)</f>
        <v>#REF!</v>
      </c>
      <c r="D34" s="4">
        <v>3</v>
      </c>
      <c r="E34" s="4" t="e">
        <f>VLOOKUP(Table1[[#This Row],[Player]],#REF!,22,0)</f>
        <v>#REF!</v>
      </c>
      <c r="F34" s="4" t="e">
        <f>IF(Table1[[#This Row],[Gross]]&gt;0,Table1[[#This Row],[Gross]]-72,0)</f>
        <v>#REF!</v>
      </c>
      <c r="G34" s="4" t="e">
        <f>IF(Table1[[#This Row],[Gross]]&gt;0,Table1[[#This Row],[Gross]]-Table1[[#This Row],[Index]],0)</f>
        <v>#REF!</v>
      </c>
      <c r="H34" s="4" t="e">
        <f>IF(Table1[[#This Row],[Net]]&gt;0,Table1[[#This Row],[Net]]-72,0)</f>
        <v>#REF!</v>
      </c>
      <c r="I34" s="10" t="e">
        <f>VLOOKUP(Table1[[#This Row],[Player]],#REF!,28,0)</f>
        <v>#REF!</v>
      </c>
    </row>
    <row r="35" spans="1:9" ht="12.75" x14ac:dyDescent="0.2">
      <c r="A35" s="8" t="s">
        <v>39</v>
      </c>
      <c r="B35" s="4" t="e">
        <f>VLOOKUP(A35,#REF!,2,0)</f>
        <v>#REF!</v>
      </c>
      <c r="C35" s="4" t="e">
        <f>VLOOKUP(Table1[[#This Row],[Player]],#REF!,3,0)</f>
        <v>#REF!</v>
      </c>
      <c r="D35" s="4">
        <v>6</v>
      </c>
      <c r="E35" s="4" t="e">
        <f>VLOOKUP(Table1[[#This Row],[Player]],#REF!,22,0)</f>
        <v>#REF!</v>
      </c>
      <c r="F35" s="4" t="e">
        <f>IF(Table1[[#This Row],[Gross]]&gt;0,Table1[[#This Row],[Gross]]-72,0)</f>
        <v>#REF!</v>
      </c>
      <c r="G35" s="4" t="e">
        <f>IF(Table1[[#This Row],[Gross]]&gt;0,Table1[[#This Row],[Gross]]-Table1[[#This Row],[Index]],0)</f>
        <v>#REF!</v>
      </c>
      <c r="H35" s="4" t="e">
        <f>IF(Table1[[#This Row],[Net]]&gt;0,Table1[[#This Row],[Net]]-72,0)</f>
        <v>#REF!</v>
      </c>
      <c r="I35" s="10" t="e">
        <f>VLOOKUP(Table1[[#This Row],[Player]],#REF!,28,0)</f>
        <v>#REF!</v>
      </c>
    </row>
    <row r="36" spans="1:9" ht="12.75" x14ac:dyDescent="0.2">
      <c r="A36" s="8" t="s">
        <v>39</v>
      </c>
      <c r="B36" s="4" t="e">
        <f>VLOOKUP(A36,#REF!,2,0)</f>
        <v>#REF!</v>
      </c>
      <c r="C36" s="4" t="e">
        <f>VLOOKUP(Table1[[#This Row],[Player]],#REF!,3,0)</f>
        <v>#REF!</v>
      </c>
      <c r="D36" s="4">
        <v>7</v>
      </c>
      <c r="E36" s="4" t="e">
        <f>VLOOKUP(Table1[[#This Row],[Player]],#REF!,22,0)</f>
        <v>#REF!</v>
      </c>
      <c r="F36" s="4" t="e">
        <f>IF(Table1[[#This Row],[Gross]]&gt;0,Table1[[#This Row],[Gross]]-72,0)</f>
        <v>#REF!</v>
      </c>
      <c r="G36" s="4" t="e">
        <f>IF(Table1[[#This Row],[Gross]]&gt;0,Table1[[#This Row],[Gross]]-Table1[[#This Row],[Index]],0)</f>
        <v>#REF!</v>
      </c>
      <c r="H36" s="4" t="e">
        <f>IF(Table1[[#This Row],[Net]]&gt;0,Table1[[#This Row],[Net]]-72,0)</f>
        <v>#REF!</v>
      </c>
      <c r="I36" s="10" t="e">
        <f>VLOOKUP(Table1[[#This Row],[Player]],#REF!,28,0)</f>
        <v>#REF!</v>
      </c>
    </row>
    <row r="37" spans="1:9" ht="12.75" x14ac:dyDescent="0.2">
      <c r="A37" s="8" t="s">
        <v>39</v>
      </c>
      <c r="B37" s="4" t="e">
        <f>VLOOKUP(A37,#REF!,2,0)</f>
        <v>#REF!</v>
      </c>
      <c r="C37" s="4" t="e">
        <f>VLOOKUP(Table1[[#This Row],[Player]],#REF!,3,0)</f>
        <v>#REF!</v>
      </c>
      <c r="D37" s="4">
        <v>8</v>
      </c>
      <c r="E37" s="4" t="e">
        <f>VLOOKUP(Table1[[#This Row],[Player]],#REF!,22,0)</f>
        <v>#REF!</v>
      </c>
      <c r="F37" s="4" t="e">
        <f>IF(Table1[[#This Row],[Gross]]&gt;0,Table1[[#This Row],[Gross]]-72,0)</f>
        <v>#REF!</v>
      </c>
      <c r="G37" s="4" t="e">
        <f>IF(Table1[[#This Row],[Gross]]&gt;0,Table1[[#This Row],[Gross]]-Table1[[#This Row],[Index]],0)</f>
        <v>#REF!</v>
      </c>
      <c r="H37" s="4" t="e">
        <f>IF(Table1[[#This Row],[Net]]&gt;0,Table1[[#This Row],[Net]]-72,0)</f>
        <v>#REF!</v>
      </c>
      <c r="I37" s="10">
        <v>0</v>
      </c>
    </row>
    <row r="38" spans="1:9" ht="12.75" hidden="1" x14ac:dyDescent="0.2">
      <c r="A38" s="8" t="s">
        <v>8</v>
      </c>
      <c r="B38" s="4" t="e">
        <f>VLOOKUP(A38,#REF!,2,0)</f>
        <v>#REF!</v>
      </c>
      <c r="C38" s="4" t="e">
        <f>VLOOKUP(Table1[[#This Row],[Player]],#REF!,3,0)</f>
        <v>#REF!</v>
      </c>
      <c r="D38" s="4">
        <v>4</v>
      </c>
      <c r="E38" s="4" t="e">
        <f>SUM(VLOOKUP(Table1[[#This Row],[Player]],#REF!,11,0),VLOOKUP(Table1[[#This Row],[Player]],#REF!,11,0))</f>
        <v>#REF!</v>
      </c>
      <c r="F38" s="4" t="e">
        <f>IF(Table1[[#This Row],[Gross]]&gt;0,Table1[[#This Row],[Gross]]-72,0)</f>
        <v>#REF!</v>
      </c>
      <c r="G38" s="4" t="e">
        <f>IF(Table1[[#This Row],[Gross]]&gt;0,Table1[[#This Row],[Gross]]-Table1[[#This Row],[Index]],0)</f>
        <v>#REF!</v>
      </c>
      <c r="H38" s="4" t="e">
        <f>IF(Table1[[#This Row],[Net]]&gt;0,Table1[[#This Row],[Net]]-72,0)</f>
        <v>#REF!</v>
      </c>
      <c r="I38" s="10" t="e">
        <f>SUM(VLOOKUP(Table1[[#This Row],[Player]],#REF!,18,0),VLOOKUP(Table1[[#This Row],[Player]],#REF!,18,0))</f>
        <v>#REF!</v>
      </c>
    </row>
    <row r="39" spans="1:9" ht="12.75" hidden="1" x14ac:dyDescent="0.2">
      <c r="A39" s="8" t="s">
        <v>33</v>
      </c>
      <c r="B39" s="4" t="e">
        <f>VLOOKUP(A39,#REF!,2,0)</f>
        <v>#REF!</v>
      </c>
      <c r="C39" s="4" t="e">
        <f>VLOOKUP(Table1[[#This Row],[Player]],#REF!,3,0)</f>
        <v>#REF!</v>
      </c>
      <c r="D39" s="4">
        <v>4</v>
      </c>
      <c r="E39" s="4" t="e">
        <f>SUM(VLOOKUP(Table1[[#This Row],[Player]],#REF!,11,0),VLOOKUP(Table1[[#This Row],[Player]],#REF!,11,0))</f>
        <v>#REF!</v>
      </c>
      <c r="F39" s="4" t="e">
        <f>IF(Table1[[#This Row],[Gross]]&gt;0,Table1[[#This Row],[Gross]]-72,0)</f>
        <v>#REF!</v>
      </c>
      <c r="G39" s="4" t="e">
        <f>IF(Table1[[#This Row],[Gross]]&gt;0,Table1[[#This Row],[Gross]]-Table1[[#This Row],[Index]],0)</f>
        <v>#REF!</v>
      </c>
      <c r="H39" s="4" t="e">
        <f>IF(Table1[[#This Row],[Net]]&gt;0,Table1[[#This Row],[Net]]-72,0)</f>
        <v>#REF!</v>
      </c>
      <c r="I39" s="10" t="e">
        <f>SUM(VLOOKUP(Table1[[#This Row],[Player]],#REF!,18,0),VLOOKUP(Table1[[#This Row],[Player]],#REF!,18,0))</f>
        <v>#REF!</v>
      </c>
    </row>
    <row r="40" spans="1:9" ht="12.75" hidden="1" x14ac:dyDescent="0.2">
      <c r="A40" s="8" t="s">
        <v>38</v>
      </c>
      <c r="B40" s="4" t="e">
        <f>VLOOKUP(A40,#REF!,2,0)</f>
        <v>#REF!</v>
      </c>
      <c r="C40" s="4" t="e">
        <f>VLOOKUP(Table1[[#This Row],[Player]],#REF!,3,0)</f>
        <v>#REF!</v>
      </c>
      <c r="D40" s="4">
        <v>4</v>
      </c>
      <c r="E40" s="4" t="e">
        <f>SUM(VLOOKUP(Table1[[#This Row],[Player]],#REF!,11,0),VLOOKUP(Table1[[#This Row],[Player]],#REF!,11,0))</f>
        <v>#REF!</v>
      </c>
      <c r="F40" s="4" t="e">
        <f>IF(Table1[[#This Row],[Gross]]&gt;0,Table1[[#This Row],[Gross]]-72,0)</f>
        <v>#REF!</v>
      </c>
      <c r="G40" s="4" t="e">
        <f>IF(Table1[[#This Row],[Gross]]&gt;0,Table1[[#This Row],[Gross]]-Table1[[#This Row],[Index]],0)</f>
        <v>#REF!</v>
      </c>
      <c r="H40" s="4" t="e">
        <f>IF(Table1[[#This Row],[Net]]&gt;0,Table1[[#This Row],[Net]]-72,0)</f>
        <v>#REF!</v>
      </c>
      <c r="I40" s="10" t="e">
        <f>SUM(VLOOKUP(Table1[[#This Row],[Player]],#REF!,18,0),VLOOKUP(Table1[[#This Row],[Player]],#REF!,18,0))</f>
        <v>#REF!</v>
      </c>
    </row>
    <row r="41" spans="1:9" ht="12.75" hidden="1" x14ac:dyDescent="0.2">
      <c r="A41" s="8" t="s">
        <v>28</v>
      </c>
      <c r="B41" s="4" t="e">
        <f>VLOOKUP(A41,#REF!,2,0)</f>
        <v>#REF!</v>
      </c>
      <c r="C41" s="4" t="e">
        <f>VLOOKUP(Table1[[#This Row],[Player]],#REF!,3,0)</f>
        <v>#REF!</v>
      </c>
      <c r="D41" s="4">
        <v>4</v>
      </c>
      <c r="E41" s="4" t="e">
        <f>SUM(VLOOKUP(Table1[[#This Row],[Player]],#REF!,11,0),VLOOKUP(Table1[[#This Row],[Player]],#REF!,11,0))</f>
        <v>#REF!</v>
      </c>
      <c r="F41" s="4" t="e">
        <f>IF(Table1[[#This Row],[Gross]]&gt;0,Table1[[#This Row],[Gross]]-72,0)</f>
        <v>#REF!</v>
      </c>
      <c r="G41" s="4" t="e">
        <f>IF(Table1[[#This Row],[Gross]]&gt;0,Table1[[#This Row],[Gross]]-Table1[[#This Row],[Index]],0)</f>
        <v>#REF!</v>
      </c>
      <c r="H41" s="4" t="e">
        <f>IF(Table1[[#This Row],[Net]]&gt;0,Table1[[#This Row],[Net]]-72,0)</f>
        <v>#REF!</v>
      </c>
      <c r="I41" s="10" t="e">
        <f>SUM(VLOOKUP(Table1[[#This Row],[Player]],#REF!,18,0),VLOOKUP(Table1[[#This Row],[Player]],#REF!,18,0))</f>
        <v>#REF!</v>
      </c>
    </row>
    <row r="42" spans="1:9" ht="12.75" hidden="1" x14ac:dyDescent="0.2">
      <c r="A42" s="8" t="s">
        <v>7</v>
      </c>
      <c r="B42" s="4" t="e">
        <f>VLOOKUP(A42,#REF!,2,0)</f>
        <v>#REF!</v>
      </c>
      <c r="C42" s="4" t="e">
        <f>VLOOKUP(Table1[[#This Row],[Player]],#REF!,3,0)</f>
        <v>#REF!</v>
      </c>
      <c r="D42" s="4">
        <v>4</v>
      </c>
      <c r="E42" s="4" t="e">
        <f>SUM(VLOOKUP(Table1[[#This Row],[Player]],#REF!,11,0),VLOOKUP(Table1[[#This Row],[Player]],#REF!,11,0))</f>
        <v>#REF!</v>
      </c>
      <c r="F42" s="4" t="e">
        <f>IF(Table1[[#This Row],[Gross]]&gt;0,Table1[[#This Row],[Gross]]-72,0)</f>
        <v>#REF!</v>
      </c>
      <c r="G42" s="4" t="e">
        <f>IF(Table1[[#This Row],[Gross]]&gt;0,Table1[[#This Row],[Gross]]-Table1[[#This Row],[Index]],0)</f>
        <v>#REF!</v>
      </c>
      <c r="H42" s="4" t="e">
        <f>IF(Table1[[#This Row],[Net]]&gt;0,Table1[[#This Row],[Net]]-72,0)</f>
        <v>#REF!</v>
      </c>
      <c r="I42" s="10" t="e">
        <f>SUM(VLOOKUP(Table1[[#This Row],[Player]],#REF!,18,0),VLOOKUP(Table1[[#This Row],[Player]],#REF!,18,0))</f>
        <v>#REF!</v>
      </c>
    </row>
    <row r="43" spans="1:9" ht="12.75" hidden="1" x14ac:dyDescent="0.2">
      <c r="A43" s="8" t="s">
        <v>39</v>
      </c>
      <c r="B43" s="4" t="e">
        <f>VLOOKUP(A43,#REF!,2,0)</f>
        <v>#REF!</v>
      </c>
      <c r="C43" s="4" t="e">
        <f>VLOOKUP(Table1[[#This Row],[Player]],#REF!,3,0)</f>
        <v>#REF!</v>
      </c>
      <c r="D43" s="4">
        <v>4</v>
      </c>
      <c r="E43" s="4" t="e">
        <f>SUM(VLOOKUP(Table1[[#This Row],[Player]],#REF!,11,0),VLOOKUP(Table1[[#This Row],[Player]],#REF!,11,0))</f>
        <v>#REF!</v>
      </c>
      <c r="F43" s="4" t="e">
        <f>IF(Table1[[#This Row],[Gross]]&gt;0,Table1[[#This Row],[Gross]]-72,0)</f>
        <v>#REF!</v>
      </c>
      <c r="G43" s="4" t="e">
        <f>IF(Table1[[#This Row],[Gross]]&gt;0,Table1[[#This Row],[Gross]]-Table1[[#This Row],[Index]],0)</f>
        <v>#REF!</v>
      </c>
      <c r="H43" s="4" t="e">
        <f>IF(Table1[[#This Row],[Net]]&gt;0,Table1[[#This Row],[Net]]-72,0)</f>
        <v>#REF!</v>
      </c>
      <c r="I43" s="10" t="e">
        <f>SUM(VLOOKUP(Table1[[#This Row],[Player]],#REF!,18,0),VLOOKUP(Table1[[#This Row],[Player]],#REF!,18,0))</f>
        <v>#REF!</v>
      </c>
    </row>
    <row r="44" spans="1:9" ht="12.75" hidden="1" x14ac:dyDescent="0.2">
      <c r="A44" s="8" t="s">
        <v>29</v>
      </c>
      <c r="B44" s="4" t="e">
        <f>VLOOKUP(A44,#REF!,2,0)</f>
        <v>#REF!</v>
      </c>
      <c r="C44" s="4" t="e">
        <f>VLOOKUP(Table1[[#This Row],[Player]],#REF!,3,0)</f>
        <v>#REF!</v>
      </c>
      <c r="D44" s="4">
        <v>4</v>
      </c>
      <c r="E44" s="4" t="e">
        <f>SUM(VLOOKUP(Table1[[#This Row],[Player]],#REF!,11,0),VLOOKUP(Table1[[#This Row],[Player]],#REF!,11,0))</f>
        <v>#REF!</v>
      </c>
      <c r="F44" s="4" t="e">
        <f>IF(Table1[[#This Row],[Gross]]&gt;0,Table1[[#This Row],[Gross]]-72,0)</f>
        <v>#REF!</v>
      </c>
      <c r="G44" s="4" t="e">
        <f>IF(Table1[[#This Row],[Gross]]&gt;0,Table1[[#This Row],[Gross]]-Table1[[#This Row],[Index]],0)</f>
        <v>#REF!</v>
      </c>
      <c r="H44" s="4" t="e">
        <f>IF(Table1[[#This Row],[Net]]&gt;0,Table1[[#This Row],[Net]]-72,0)</f>
        <v>#REF!</v>
      </c>
      <c r="I44" s="10" t="e">
        <f>SUM(VLOOKUP(Table1[[#This Row],[Player]],#REF!,18,0),VLOOKUP(Table1[[#This Row],[Player]],#REF!,18,0))</f>
        <v>#REF!</v>
      </c>
    </row>
    <row r="45" spans="1:9" ht="12.75" hidden="1" x14ac:dyDescent="0.2">
      <c r="A45" s="8" t="s">
        <v>36</v>
      </c>
      <c r="B45" s="4" t="e">
        <f>VLOOKUP(A45,#REF!,2,0)</f>
        <v>#REF!</v>
      </c>
      <c r="C45" s="4" t="e">
        <f>VLOOKUP(Table1[[#This Row],[Player]],#REF!,3,0)</f>
        <v>#REF!</v>
      </c>
      <c r="D45" s="4">
        <v>4</v>
      </c>
      <c r="E45" s="4" t="e">
        <f>SUM(VLOOKUP(Table1[[#This Row],[Player]],#REF!,11,0),VLOOKUP(Table1[[#This Row],[Player]],#REF!,11,0))</f>
        <v>#REF!</v>
      </c>
      <c r="F45" s="4" t="e">
        <f>IF(Table1[[#This Row],[Gross]]&gt;0,Table1[[#This Row],[Gross]]-72,0)</f>
        <v>#REF!</v>
      </c>
      <c r="G45" s="4" t="e">
        <f>IF(Table1[[#This Row],[Gross]]&gt;0,Table1[[#This Row],[Gross]]-Table1[[#This Row],[Index]],0)</f>
        <v>#REF!</v>
      </c>
      <c r="H45" s="4" t="e">
        <f>IF(Table1[[#This Row],[Net]]&gt;0,Table1[[#This Row],[Net]]-72,0)</f>
        <v>#REF!</v>
      </c>
      <c r="I45" s="10" t="e">
        <f>SUM(VLOOKUP(Table1[[#This Row],[Player]],#REF!,18,0),VLOOKUP(Table1[[#This Row],[Player]],#REF!,18,0))</f>
        <v>#REF!</v>
      </c>
    </row>
    <row r="46" spans="1:9" ht="12.75" hidden="1" x14ac:dyDescent="0.2">
      <c r="A46" s="8" t="s">
        <v>31</v>
      </c>
      <c r="B46" s="4" t="e">
        <f>VLOOKUP(A46,#REF!,2,0)</f>
        <v>#REF!</v>
      </c>
      <c r="C46" s="4" t="e">
        <f>VLOOKUP(Table1[[#This Row],[Player]],#REF!,3,0)</f>
        <v>#REF!</v>
      </c>
      <c r="D46" s="4">
        <v>4</v>
      </c>
      <c r="E46" s="4" t="e">
        <f>SUM(VLOOKUP(Table1[[#This Row],[Player]],#REF!,11,0),VLOOKUP(Table1[[#This Row],[Player]],#REF!,11,0))</f>
        <v>#REF!</v>
      </c>
      <c r="F46" s="4" t="e">
        <f>IF(Table1[[#This Row],[Gross]]&gt;0,Table1[[#This Row],[Gross]]-72,0)</f>
        <v>#REF!</v>
      </c>
      <c r="G46" s="4" t="e">
        <f>IF(Table1[[#This Row],[Gross]]&gt;0,Table1[[#This Row],[Gross]]-Table1[[#This Row],[Index]],0)</f>
        <v>#REF!</v>
      </c>
      <c r="H46" s="4" t="e">
        <f>IF(Table1[[#This Row],[Net]]&gt;0,Table1[[#This Row],[Net]]-72,0)</f>
        <v>#REF!</v>
      </c>
      <c r="I46" s="10" t="e">
        <f>SUM(VLOOKUP(Table1[[#This Row],[Player]],#REF!,18,0),VLOOKUP(Table1[[#This Row],[Player]],#REF!,18,0))</f>
        <v>#REF!</v>
      </c>
    </row>
    <row r="47" spans="1:9" ht="12.75" hidden="1" x14ac:dyDescent="0.2">
      <c r="A47" s="8" t="s">
        <v>34</v>
      </c>
      <c r="B47" s="4" t="e">
        <f>VLOOKUP(A47,#REF!,2,0)</f>
        <v>#REF!</v>
      </c>
      <c r="C47" s="4" t="e">
        <f>VLOOKUP(Table1[[#This Row],[Player]],#REF!,3,0)</f>
        <v>#REF!</v>
      </c>
      <c r="D47" s="4">
        <v>4</v>
      </c>
      <c r="E47" s="4" t="e">
        <f>SUM(VLOOKUP(Table1[[#This Row],[Player]],#REF!,11,0),VLOOKUP(Table1[[#This Row],[Player]],#REF!,11,0))</f>
        <v>#REF!</v>
      </c>
      <c r="F47" s="4" t="e">
        <f>IF(Table1[[#This Row],[Gross]]&gt;0,Table1[[#This Row],[Gross]]-72,0)</f>
        <v>#REF!</v>
      </c>
      <c r="G47" s="4" t="e">
        <f>IF(Table1[[#This Row],[Gross]]&gt;0,Table1[[#This Row],[Gross]]-Table1[[#This Row],[Index]],0)</f>
        <v>#REF!</v>
      </c>
      <c r="H47" s="4" t="e">
        <f>IF(Table1[[#This Row],[Net]]&gt;0,Table1[[#This Row],[Net]]-72,0)</f>
        <v>#REF!</v>
      </c>
      <c r="I47" s="10" t="e">
        <f>SUM(VLOOKUP(Table1[[#This Row],[Player]],#REF!,18,0),VLOOKUP(Table1[[#This Row],[Player]],#REF!,18,0))</f>
        <v>#REF!</v>
      </c>
    </row>
    <row r="48" spans="1:9" ht="12.75" hidden="1" x14ac:dyDescent="0.2">
      <c r="A48" s="8" t="s">
        <v>35</v>
      </c>
      <c r="B48" s="4" t="e">
        <f>VLOOKUP(A48,#REF!,2,0)</f>
        <v>#REF!</v>
      </c>
      <c r="C48" s="4" t="e">
        <f>VLOOKUP(Table1[[#This Row],[Player]],#REF!,3,0)</f>
        <v>#REF!</v>
      </c>
      <c r="D48" s="4">
        <v>4</v>
      </c>
      <c r="E48" s="4" t="e">
        <f>SUM(VLOOKUP(Table1[[#This Row],[Player]],#REF!,11,0),VLOOKUP(Table1[[#This Row],[Player]],#REF!,11,0))</f>
        <v>#REF!</v>
      </c>
      <c r="F48" s="4" t="e">
        <f>IF(Table1[[#This Row],[Gross]]&gt;0,Table1[[#This Row],[Gross]]-72,0)</f>
        <v>#REF!</v>
      </c>
      <c r="G48" s="4" t="e">
        <f>IF(Table1[[#This Row],[Gross]]&gt;0,Table1[[#This Row],[Gross]]-Table1[[#This Row],[Index]],0)</f>
        <v>#REF!</v>
      </c>
      <c r="H48" s="4" t="e">
        <f>IF(Table1[[#This Row],[Net]]&gt;0,Table1[[#This Row],[Net]]-72,0)</f>
        <v>#REF!</v>
      </c>
      <c r="I48" s="10" t="e">
        <f>SUM(VLOOKUP(Table1[[#This Row],[Player]],#REF!,18,0),VLOOKUP(Table1[[#This Row],[Player]],#REF!,18,0))</f>
        <v>#REF!</v>
      </c>
    </row>
    <row r="49" spans="1:9" ht="12.75" hidden="1" x14ac:dyDescent="0.2">
      <c r="A49" s="8" t="s">
        <v>37</v>
      </c>
      <c r="B49" s="4" t="e">
        <f>VLOOKUP(A49,#REF!,2,0)</f>
        <v>#REF!</v>
      </c>
      <c r="C49" s="4" t="e">
        <f>VLOOKUP(Table1[[#This Row],[Player]],#REF!,3,0)</f>
        <v>#REF!</v>
      </c>
      <c r="D49" s="4">
        <v>4</v>
      </c>
      <c r="E49" s="4" t="e">
        <f>SUM(VLOOKUP(Table1[[#This Row],[Player]],#REF!,11,0),VLOOKUP(Table1[[#This Row],[Player]],#REF!,11,0))</f>
        <v>#REF!</v>
      </c>
      <c r="F49" s="4" t="e">
        <f>IF(Table1[[#This Row],[Gross]]&gt;0,Table1[[#This Row],[Gross]]-72,0)</f>
        <v>#REF!</v>
      </c>
      <c r="G49" s="4" t="e">
        <f>IF(Table1[[#This Row],[Gross]]&gt;0,Table1[[#This Row],[Gross]]-Table1[[#This Row],[Index]],0)</f>
        <v>#REF!</v>
      </c>
      <c r="H49" s="4" t="e">
        <f>IF(Table1[[#This Row],[Net]]&gt;0,Table1[[#This Row],[Net]]-72,0)</f>
        <v>#REF!</v>
      </c>
      <c r="I49" s="10" t="e">
        <f>SUM(VLOOKUP(Table1[[#This Row],[Player]],#REF!,18,0),VLOOKUP(Table1[[#This Row],[Player]],#REF!,18,0))</f>
        <v>#REF!</v>
      </c>
    </row>
    <row r="50" spans="1:9" ht="12.75" hidden="1" x14ac:dyDescent="0.2">
      <c r="A50" s="8" t="s">
        <v>8</v>
      </c>
      <c r="B50" s="4" t="e">
        <f>VLOOKUP(A50,#REF!,2,0)</f>
        <v>#REF!</v>
      </c>
      <c r="C50" s="4" t="e">
        <f>VLOOKUP(Table1[[#This Row],[Player]],#REF!,3,0)</f>
        <v>#REF!</v>
      </c>
      <c r="D50" s="4">
        <v>5</v>
      </c>
      <c r="E50" s="4" t="e">
        <f>SUM(VLOOKUP(Table1[[#This Row],[Player]],#REF!,11,0),VLOOKUP(Table1[[#This Row],[Player]],#REF!,11,0))</f>
        <v>#REF!</v>
      </c>
      <c r="F50" s="4" t="e">
        <f>IF(Table1[[#This Row],[Gross]]&gt;0,Table1[[#This Row],[Gross]]-72,0)</f>
        <v>#REF!</v>
      </c>
      <c r="G50" s="4" t="e">
        <f>IF(Table1[[#This Row],[Gross]]&gt;0,Table1[[#This Row],[Gross]]-Table1[[#This Row],[Index]],0)</f>
        <v>#REF!</v>
      </c>
      <c r="H50" s="4" t="e">
        <f>IF(Table1[[#This Row],[Net]]&gt;0,Table1[[#This Row],[Net]]-72,0)</f>
        <v>#REF!</v>
      </c>
      <c r="I50" s="10" t="e">
        <f>SUM(VLOOKUP(Table1[[#This Row],[Player]],#REF!,18,0),VLOOKUP(Table1[[#This Row],[Player]],#REF!,18,0))</f>
        <v>#REF!</v>
      </c>
    </row>
    <row r="51" spans="1:9" ht="12.75" hidden="1" x14ac:dyDescent="0.2">
      <c r="A51" s="8" t="s">
        <v>33</v>
      </c>
      <c r="B51" s="4" t="e">
        <f>VLOOKUP(A51,#REF!,2,0)</f>
        <v>#REF!</v>
      </c>
      <c r="C51" s="4" t="e">
        <f>VLOOKUP(Table1[[#This Row],[Player]],#REF!,3,0)</f>
        <v>#REF!</v>
      </c>
      <c r="D51" s="4">
        <v>5</v>
      </c>
      <c r="E51" s="4" t="e">
        <f>SUM(VLOOKUP(Table1[[#This Row],[Player]],#REF!,11,0),VLOOKUP(Table1[[#This Row],[Player]],#REF!,11,0))</f>
        <v>#REF!</v>
      </c>
      <c r="F51" s="4" t="e">
        <f>IF(Table1[[#This Row],[Gross]]&gt;0,Table1[[#This Row],[Gross]]-72,0)</f>
        <v>#REF!</v>
      </c>
      <c r="G51" s="4" t="e">
        <f>IF(Table1[[#This Row],[Gross]]&gt;0,Table1[[#This Row],[Gross]]-Table1[[#This Row],[Index]],0)</f>
        <v>#REF!</v>
      </c>
      <c r="H51" s="4" t="e">
        <f>IF(Table1[[#This Row],[Net]]&gt;0,Table1[[#This Row],[Net]]-72,0)</f>
        <v>#REF!</v>
      </c>
      <c r="I51" s="10" t="e">
        <f>SUM(VLOOKUP(Table1[[#This Row],[Player]],#REF!,18,0),VLOOKUP(Table1[[#This Row],[Player]],#REF!,18,0))</f>
        <v>#REF!</v>
      </c>
    </row>
    <row r="52" spans="1:9" ht="12.75" hidden="1" x14ac:dyDescent="0.2">
      <c r="A52" s="8" t="s">
        <v>38</v>
      </c>
      <c r="B52" s="4" t="e">
        <f>VLOOKUP(A52,#REF!,2,0)</f>
        <v>#REF!</v>
      </c>
      <c r="C52" s="4" t="e">
        <f>VLOOKUP(Table1[[#This Row],[Player]],#REF!,3,0)</f>
        <v>#REF!</v>
      </c>
      <c r="D52" s="4">
        <v>5</v>
      </c>
      <c r="E52" s="4" t="e">
        <f>SUM(VLOOKUP(Table1[[#This Row],[Player]],#REF!,11,0),VLOOKUP(Table1[[#This Row],[Player]],#REF!,11,0))</f>
        <v>#REF!</v>
      </c>
      <c r="F52" s="4" t="e">
        <f>IF(Table1[[#This Row],[Gross]]&gt;0,Table1[[#This Row],[Gross]]-72,0)</f>
        <v>#REF!</v>
      </c>
      <c r="G52" s="4" t="e">
        <f>IF(Table1[[#This Row],[Gross]]&gt;0,Table1[[#This Row],[Gross]]-Table1[[#This Row],[Index]],0)</f>
        <v>#REF!</v>
      </c>
      <c r="H52" s="4" t="e">
        <f>IF(Table1[[#This Row],[Net]]&gt;0,Table1[[#This Row],[Net]]-72,0)</f>
        <v>#REF!</v>
      </c>
      <c r="I52" s="10" t="e">
        <f>SUM(VLOOKUP(Table1[[#This Row],[Player]],#REF!,18,0),VLOOKUP(Table1[[#This Row],[Player]],#REF!,18,0))</f>
        <v>#REF!</v>
      </c>
    </row>
    <row r="53" spans="1:9" ht="12.75" hidden="1" x14ac:dyDescent="0.2">
      <c r="A53" s="8" t="s">
        <v>28</v>
      </c>
      <c r="B53" s="4" t="e">
        <f>VLOOKUP(A53,#REF!,2,0)</f>
        <v>#REF!</v>
      </c>
      <c r="C53" s="4" t="e">
        <f>VLOOKUP(Table1[[#This Row],[Player]],#REF!,3,0)</f>
        <v>#REF!</v>
      </c>
      <c r="D53" s="4">
        <v>5</v>
      </c>
      <c r="E53" s="4" t="e">
        <f>SUM(VLOOKUP(Table1[[#This Row],[Player]],#REF!,11,0),VLOOKUP(Table1[[#This Row],[Player]],#REF!,11,0))</f>
        <v>#REF!</v>
      </c>
      <c r="F53" s="4" t="e">
        <f>IF(Table1[[#This Row],[Gross]]&gt;0,Table1[[#This Row],[Gross]]-72,0)</f>
        <v>#REF!</v>
      </c>
      <c r="G53" s="4" t="e">
        <f>IF(Table1[[#This Row],[Gross]]&gt;0,Table1[[#This Row],[Gross]]-Table1[[#This Row],[Index]],0)</f>
        <v>#REF!</v>
      </c>
      <c r="H53" s="4" t="e">
        <f>IF(Table1[[#This Row],[Net]]&gt;0,Table1[[#This Row],[Net]]-72,0)</f>
        <v>#REF!</v>
      </c>
      <c r="I53" s="10" t="e">
        <f>SUM(VLOOKUP(Table1[[#This Row],[Player]],#REF!,18,0),VLOOKUP(Table1[[#This Row],[Player]],#REF!,18,0))</f>
        <v>#REF!</v>
      </c>
    </row>
    <row r="54" spans="1:9" ht="12.75" hidden="1" x14ac:dyDescent="0.2">
      <c r="A54" s="8" t="s">
        <v>7</v>
      </c>
      <c r="B54" s="4" t="e">
        <f>VLOOKUP(A54,#REF!,2,0)</f>
        <v>#REF!</v>
      </c>
      <c r="C54" s="4" t="e">
        <f>VLOOKUP(Table1[[#This Row],[Player]],#REF!,3,0)</f>
        <v>#REF!</v>
      </c>
      <c r="D54" s="4">
        <v>5</v>
      </c>
      <c r="E54" s="4" t="e">
        <f>SUM(VLOOKUP(Table1[[#This Row],[Player]],#REF!,11,0),VLOOKUP(Table1[[#This Row],[Player]],#REF!,11,0))</f>
        <v>#REF!</v>
      </c>
      <c r="F54" s="4" t="e">
        <f>IF(Table1[[#This Row],[Gross]]&gt;0,Table1[[#This Row],[Gross]]-72,0)</f>
        <v>#REF!</v>
      </c>
      <c r="G54" s="4" t="e">
        <f>IF(Table1[[#This Row],[Gross]]&gt;0,Table1[[#This Row],[Gross]]-Table1[[#This Row],[Index]],0)</f>
        <v>#REF!</v>
      </c>
      <c r="H54" s="4" t="e">
        <f>IF(Table1[[#This Row],[Net]]&gt;0,Table1[[#This Row],[Net]]-72,0)</f>
        <v>#REF!</v>
      </c>
      <c r="I54" s="10" t="e">
        <f>SUM(VLOOKUP(Table1[[#This Row],[Player]],#REF!,18,0),VLOOKUP(Table1[[#This Row],[Player]],#REF!,18,0))</f>
        <v>#REF!</v>
      </c>
    </row>
    <row r="55" spans="1:9" ht="12.75" hidden="1" x14ac:dyDescent="0.2">
      <c r="A55" s="8" t="s">
        <v>39</v>
      </c>
      <c r="B55" s="4" t="e">
        <f>VLOOKUP(A55,#REF!,2,0)</f>
        <v>#REF!</v>
      </c>
      <c r="C55" s="4" t="e">
        <f>VLOOKUP(Table1[[#This Row],[Player]],#REF!,3,0)</f>
        <v>#REF!</v>
      </c>
      <c r="D55" s="4">
        <v>5</v>
      </c>
      <c r="E55" s="4" t="e">
        <f>SUM(VLOOKUP(Table1[[#This Row],[Player]],#REF!,11,0),VLOOKUP(Table1[[#This Row],[Player]],#REF!,11,0))</f>
        <v>#REF!</v>
      </c>
      <c r="F55" s="4" t="e">
        <f>IF(Table1[[#This Row],[Gross]]&gt;0,Table1[[#This Row],[Gross]]-72,0)</f>
        <v>#REF!</v>
      </c>
      <c r="G55" s="4" t="e">
        <f>IF(Table1[[#This Row],[Gross]]&gt;0,Table1[[#This Row],[Gross]]-Table1[[#This Row],[Index]],0)</f>
        <v>#REF!</v>
      </c>
      <c r="H55" s="4" t="e">
        <f>IF(Table1[[#This Row],[Net]]&gt;0,Table1[[#This Row],[Net]]-72,0)</f>
        <v>#REF!</v>
      </c>
      <c r="I55" s="10" t="e">
        <f>SUM(VLOOKUP(Table1[[#This Row],[Player]],#REF!,18,0),VLOOKUP(Table1[[#This Row],[Player]],#REF!,18,0))</f>
        <v>#REF!</v>
      </c>
    </row>
    <row r="56" spans="1:9" ht="12.75" hidden="1" x14ac:dyDescent="0.2">
      <c r="A56" s="8" t="s">
        <v>29</v>
      </c>
      <c r="B56" s="4" t="e">
        <f>VLOOKUP(A56,#REF!,2,0)</f>
        <v>#REF!</v>
      </c>
      <c r="C56" s="4" t="e">
        <f>VLOOKUP(Table1[[#This Row],[Player]],#REF!,3,0)</f>
        <v>#REF!</v>
      </c>
      <c r="D56" s="4">
        <v>5</v>
      </c>
      <c r="E56" s="4" t="e">
        <f>SUM(VLOOKUP(Table1[[#This Row],[Player]],#REF!,11,0),VLOOKUP(Table1[[#This Row],[Player]],#REF!,11,0))</f>
        <v>#REF!</v>
      </c>
      <c r="F56" s="4" t="e">
        <f>IF(Table1[[#This Row],[Gross]]&gt;0,Table1[[#This Row],[Gross]]-72,0)</f>
        <v>#REF!</v>
      </c>
      <c r="G56" s="4" t="e">
        <f>IF(Table1[[#This Row],[Gross]]&gt;0,Table1[[#This Row],[Gross]]-Table1[[#This Row],[Index]],0)</f>
        <v>#REF!</v>
      </c>
      <c r="H56" s="4" t="e">
        <f>IF(Table1[[#This Row],[Net]]&gt;0,Table1[[#This Row],[Net]]-72,0)</f>
        <v>#REF!</v>
      </c>
      <c r="I56" s="10" t="e">
        <f>SUM(VLOOKUP(Table1[[#This Row],[Player]],#REF!,18,0),VLOOKUP(Table1[[#This Row],[Player]],#REF!,18,0))</f>
        <v>#REF!</v>
      </c>
    </row>
    <row r="57" spans="1:9" ht="12.75" hidden="1" x14ac:dyDescent="0.2">
      <c r="A57" s="8" t="s">
        <v>36</v>
      </c>
      <c r="B57" s="4" t="e">
        <f>VLOOKUP(A57,#REF!,2,0)</f>
        <v>#REF!</v>
      </c>
      <c r="C57" s="4" t="e">
        <f>VLOOKUP(Table1[[#This Row],[Player]],#REF!,3,0)</f>
        <v>#REF!</v>
      </c>
      <c r="D57" s="4">
        <v>5</v>
      </c>
      <c r="E57" s="4" t="e">
        <f>SUM(VLOOKUP(Table1[[#This Row],[Player]],#REF!,11,0),VLOOKUP(Table1[[#This Row],[Player]],#REF!,11,0))</f>
        <v>#REF!</v>
      </c>
      <c r="F57" s="4" t="e">
        <f>IF(Table1[[#This Row],[Gross]]&gt;0,Table1[[#This Row],[Gross]]-72,0)</f>
        <v>#REF!</v>
      </c>
      <c r="G57" s="4" t="e">
        <f>IF(Table1[[#This Row],[Gross]]&gt;0,Table1[[#This Row],[Gross]]-Table1[[#This Row],[Index]],0)</f>
        <v>#REF!</v>
      </c>
      <c r="H57" s="4" t="e">
        <f>IF(Table1[[#This Row],[Net]]&gt;0,Table1[[#This Row],[Net]]-72,0)</f>
        <v>#REF!</v>
      </c>
      <c r="I57" s="10" t="e">
        <f>SUM(VLOOKUP(Table1[[#This Row],[Player]],#REF!,18,0),VLOOKUP(Table1[[#This Row],[Player]],#REF!,18,0))</f>
        <v>#REF!</v>
      </c>
    </row>
    <row r="58" spans="1:9" ht="12.75" hidden="1" x14ac:dyDescent="0.2">
      <c r="A58" s="8" t="s">
        <v>31</v>
      </c>
      <c r="B58" s="4" t="e">
        <f>VLOOKUP(A58,#REF!,2,0)</f>
        <v>#REF!</v>
      </c>
      <c r="C58" s="4" t="e">
        <f>VLOOKUP(Table1[[#This Row],[Player]],#REF!,3,0)</f>
        <v>#REF!</v>
      </c>
      <c r="D58" s="4">
        <v>5</v>
      </c>
      <c r="E58" s="4" t="e">
        <f>SUM(VLOOKUP(Table1[[#This Row],[Player]],#REF!,11,0),VLOOKUP(Table1[[#This Row],[Player]],#REF!,11,0))</f>
        <v>#REF!</v>
      </c>
      <c r="F58" s="4" t="e">
        <f>IF(Table1[[#This Row],[Gross]]&gt;0,Table1[[#This Row],[Gross]]-72,0)</f>
        <v>#REF!</v>
      </c>
      <c r="G58" s="4" t="e">
        <f>IF(Table1[[#This Row],[Gross]]&gt;0,Table1[[#This Row],[Gross]]-Table1[[#This Row],[Index]],0)</f>
        <v>#REF!</v>
      </c>
      <c r="H58" s="4" t="e">
        <f>IF(Table1[[#This Row],[Net]]&gt;0,Table1[[#This Row],[Net]]-72,0)</f>
        <v>#REF!</v>
      </c>
      <c r="I58" s="10" t="e">
        <f>SUM(VLOOKUP(Table1[[#This Row],[Player]],#REF!,18,0),VLOOKUP(Table1[[#This Row],[Player]],#REF!,18,0))</f>
        <v>#REF!</v>
      </c>
    </row>
    <row r="59" spans="1:9" ht="12.75" hidden="1" x14ac:dyDescent="0.2">
      <c r="A59" s="8" t="s">
        <v>34</v>
      </c>
      <c r="B59" s="4" t="e">
        <f>VLOOKUP(A59,#REF!,2,0)</f>
        <v>#REF!</v>
      </c>
      <c r="C59" s="4" t="e">
        <f>VLOOKUP(Table1[[#This Row],[Player]],#REF!,3,0)</f>
        <v>#REF!</v>
      </c>
      <c r="D59" s="4">
        <v>5</v>
      </c>
      <c r="E59" s="4" t="e">
        <f>SUM(VLOOKUP(Table1[[#This Row],[Player]],#REF!,11,0),VLOOKUP(Table1[[#This Row],[Player]],#REF!,11,0))</f>
        <v>#REF!</v>
      </c>
      <c r="F59" s="4" t="e">
        <f>IF(Table1[[#This Row],[Gross]]&gt;0,Table1[[#This Row],[Gross]]-72,0)</f>
        <v>#REF!</v>
      </c>
      <c r="G59" s="4" t="e">
        <f>IF(Table1[[#This Row],[Gross]]&gt;0,Table1[[#This Row],[Gross]]-Table1[[#This Row],[Index]],0)</f>
        <v>#REF!</v>
      </c>
      <c r="H59" s="4" t="e">
        <f>IF(Table1[[#This Row],[Net]]&gt;0,Table1[[#This Row],[Net]]-72,0)</f>
        <v>#REF!</v>
      </c>
      <c r="I59" s="10" t="e">
        <f>SUM(VLOOKUP(Table1[[#This Row],[Player]],#REF!,18,0),VLOOKUP(Table1[[#This Row],[Player]],#REF!,18,0))</f>
        <v>#REF!</v>
      </c>
    </row>
    <row r="60" spans="1:9" ht="12.75" hidden="1" x14ac:dyDescent="0.2">
      <c r="A60" s="8" t="s">
        <v>35</v>
      </c>
      <c r="B60" s="4" t="e">
        <f>VLOOKUP(A60,#REF!,2,0)</f>
        <v>#REF!</v>
      </c>
      <c r="C60" s="4" t="e">
        <f>VLOOKUP(Table1[[#This Row],[Player]],#REF!,3,0)</f>
        <v>#REF!</v>
      </c>
      <c r="D60" s="4">
        <v>5</v>
      </c>
      <c r="E60" s="4" t="e">
        <f>SUM(VLOOKUP(Table1[[#This Row],[Player]],#REF!,11,0),VLOOKUP(Table1[[#This Row],[Player]],#REF!,11,0))</f>
        <v>#REF!</v>
      </c>
      <c r="F60" s="4" t="e">
        <f>IF(Table1[[#This Row],[Gross]]&gt;0,Table1[[#This Row],[Gross]]-72,0)</f>
        <v>#REF!</v>
      </c>
      <c r="G60" s="4" t="e">
        <f>IF(Table1[[#This Row],[Gross]]&gt;0,Table1[[#This Row],[Gross]]-Table1[[#This Row],[Index]],0)</f>
        <v>#REF!</v>
      </c>
      <c r="H60" s="4" t="e">
        <f>IF(Table1[[#This Row],[Net]]&gt;0,Table1[[#This Row],[Net]]-72,0)</f>
        <v>#REF!</v>
      </c>
      <c r="I60" s="10" t="e">
        <f>SUM(VLOOKUP(Table1[[#This Row],[Player]],#REF!,18,0),VLOOKUP(Table1[[#This Row],[Player]],#REF!,18,0))</f>
        <v>#REF!</v>
      </c>
    </row>
    <row r="61" spans="1:9" ht="12.75" hidden="1" x14ac:dyDescent="0.2">
      <c r="A61" s="8" t="s">
        <v>37</v>
      </c>
      <c r="B61" s="4" t="e">
        <f>VLOOKUP(A61,#REF!,2,0)</f>
        <v>#REF!</v>
      </c>
      <c r="C61" s="4" t="e">
        <f>VLOOKUP(Table1[[#This Row],[Player]],#REF!,3,0)</f>
        <v>#REF!</v>
      </c>
      <c r="D61" s="4">
        <v>5</v>
      </c>
      <c r="E61" s="4" t="e">
        <f>SUM(VLOOKUP(Table1[[#This Row],[Player]],#REF!,11,0),VLOOKUP(Table1[[#This Row],[Player]],#REF!,11,0))</f>
        <v>#REF!</v>
      </c>
      <c r="F61" s="4" t="e">
        <f>IF(Table1[[#This Row],[Gross]]&gt;0,Table1[[#This Row],[Gross]]-72,0)</f>
        <v>#REF!</v>
      </c>
      <c r="G61" s="4" t="e">
        <f>IF(Table1[[#This Row],[Gross]]&gt;0,Table1[[#This Row],[Gross]]-Table1[[#This Row],[Index]],0)</f>
        <v>#REF!</v>
      </c>
      <c r="H61" s="4" t="e">
        <f>IF(Table1[[#This Row],[Net]]&gt;0,Table1[[#This Row],[Net]]-72,0)</f>
        <v>#REF!</v>
      </c>
      <c r="I61" s="10" t="e">
        <f>SUM(VLOOKUP(Table1[[#This Row],[Player]],#REF!,18,0),VLOOKUP(Table1[[#This Row],[Player]],#REF!,18,0))</f>
        <v>#REF!</v>
      </c>
    </row>
    <row r="62" spans="1:9" ht="12.75" x14ac:dyDescent="0.2">
      <c r="A62" s="8" t="s">
        <v>29</v>
      </c>
      <c r="B62" s="4" t="e">
        <f>VLOOKUP(A62,#REF!,2,0)</f>
        <v>#REF!</v>
      </c>
      <c r="C62" s="4" t="e">
        <f>VLOOKUP(Table1[[#This Row],[Player]],#REF!,3,0)</f>
        <v>#REF!</v>
      </c>
      <c r="D62" s="4">
        <v>1</v>
      </c>
      <c r="E62" s="4" t="e">
        <f>VLOOKUP(Table1[[#This Row],[Player]],#REF!,22,0)</f>
        <v>#REF!</v>
      </c>
      <c r="F62" s="4" t="e">
        <f>IF(Table1[[#This Row],[Gross]]&gt;0,Table1[[#This Row],[Gross]]-72,0)</f>
        <v>#REF!</v>
      </c>
      <c r="G62" s="4" t="e">
        <f>IF(Table1[[#This Row],[Gross]]&gt;0,Table1[[#This Row],[Gross]]-Table1[[#This Row],[Index]],0)</f>
        <v>#REF!</v>
      </c>
      <c r="H62" s="4" t="e">
        <f>IF(Table1[[#This Row],[Net]]&gt;0,Table1[[#This Row],[Net]]-72,0)</f>
        <v>#REF!</v>
      </c>
      <c r="I62" s="10">
        <v>0</v>
      </c>
    </row>
    <row r="63" spans="1:9" ht="12.75" x14ac:dyDescent="0.2">
      <c r="A63" s="8" t="s">
        <v>29</v>
      </c>
      <c r="B63" s="4" t="e">
        <f>VLOOKUP(A63,#REF!,2,0)</f>
        <v>#REF!</v>
      </c>
      <c r="C63" s="4" t="e">
        <f>VLOOKUP(Table1[[#This Row],[Player]],#REF!,3,0)</f>
        <v>#REF!</v>
      </c>
      <c r="D63" s="4">
        <v>2</v>
      </c>
      <c r="E63" s="4" t="e">
        <f>VLOOKUP(Table1[[#This Row],[Player]],#REF!,22,0)</f>
        <v>#REF!</v>
      </c>
      <c r="F63" s="4" t="e">
        <f>IF(Table1[[#This Row],[Gross]]&gt;0,Table1[[#This Row],[Gross]]-72,0)</f>
        <v>#REF!</v>
      </c>
      <c r="G63" s="4" t="e">
        <f>IF(Table1[[#This Row],[Gross]]&gt;0,Table1[[#This Row],[Gross]]-Table1[[#This Row],[Index]],0)</f>
        <v>#REF!</v>
      </c>
      <c r="H63" s="4" t="e">
        <f>IF(Table1[[#This Row],[Net]]&gt;0,Table1[[#This Row],[Net]]-72,0)</f>
        <v>#REF!</v>
      </c>
      <c r="I63" s="10" t="e">
        <f>VLOOKUP(Table1[[#This Row],[Player]],#REF!,28,0)</f>
        <v>#REF!</v>
      </c>
    </row>
    <row r="64" spans="1:9" ht="12.75" x14ac:dyDescent="0.2">
      <c r="A64" s="8" t="s">
        <v>29</v>
      </c>
      <c r="B64" s="4" t="e">
        <f>VLOOKUP(A64,#REF!,2,0)</f>
        <v>#REF!</v>
      </c>
      <c r="C64" s="4" t="e">
        <f>VLOOKUP(Table1[[#This Row],[Player]],#REF!,3,0)</f>
        <v>#REF!</v>
      </c>
      <c r="D64" s="4">
        <v>3</v>
      </c>
      <c r="E64" s="4" t="e">
        <f>VLOOKUP(Table1[[#This Row],[Player]],#REF!,22,0)</f>
        <v>#REF!</v>
      </c>
      <c r="F64" s="4" t="e">
        <f>IF(Table1[[#This Row],[Gross]]&gt;0,Table1[[#This Row],[Gross]]-72,0)</f>
        <v>#REF!</v>
      </c>
      <c r="G64" s="4" t="e">
        <f>IF(Table1[[#This Row],[Gross]]&gt;0,Table1[[#This Row],[Gross]]-Table1[[#This Row],[Index]],0)</f>
        <v>#REF!</v>
      </c>
      <c r="H64" s="4" t="e">
        <f>IF(Table1[[#This Row],[Net]]&gt;0,Table1[[#This Row],[Net]]-72,0)</f>
        <v>#REF!</v>
      </c>
      <c r="I64" s="10" t="e">
        <f>VLOOKUP(Table1[[#This Row],[Player]],#REF!,28,0)</f>
        <v>#REF!</v>
      </c>
    </row>
    <row r="65" spans="1:9" ht="12.75" x14ac:dyDescent="0.2">
      <c r="A65" s="8" t="s">
        <v>29</v>
      </c>
      <c r="B65" s="4" t="e">
        <f>VLOOKUP(A65,#REF!,2,0)</f>
        <v>#REF!</v>
      </c>
      <c r="C65" s="4" t="e">
        <f>VLOOKUP(Table1[[#This Row],[Player]],#REF!,3,0)</f>
        <v>#REF!</v>
      </c>
      <c r="D65" s="4">
        <v>6</v>
      </c>
      <c r="E65" s="4" t="e">
        <f>VLOOKUP(Table1[[#This Row],[Player]],#REF!,22,0)</f>
        <v>#REF!</v>
      </c>
      <c r="F65" s="4" t="e">
        <f>IF(Table1[[#This Row],[Gross]]&gt;0,Table1[[#This Row],[Gross]]-72,0)</f>
        <v>#REF!</v>
      </c>
      <c r="G65" s="4" t="e">
        <f>IF(Table1[[#This Row],[Gross]]&gt;0,Table1[[#This Row],[Gross]]-Table1[[#This Row],[Index]],0)</f>
        <v>#REF!</v>
      </c>
      <c r="H65" s="4" t="e">
        <f>IF(Table1[[#This Row],[Net]]&gt;0,Table1[[#This Row],[Net]]-72,0)</f>
        <v>#REF!</v>
      </c>
      <c r="I65" s="10" t="e">
        <f>VLOOKUP(Table1[[#This Row],[Player]],#REF!,28,0)</f>
        <v>#REF!</v>
      </c>
    </row>
    <row r="66" spans="1:9" ht="12.75" x14ac:dyDescent="0.2">
      <c r="A66" s="8" t="s">
        <v>29</v>
      </c>
      <c r="B66" s="4" t="e">
        <f>VLOOKUP(A66,#REF!,2,0)</f>
        <v>#REF!</v>
      </c>
      <c r="C66" s="4" t="e">
        <f>VLOOKUP(Table1[[#This Row],[Player]],#REF!,3,0)</f>
        <v>#REF!</v>
      </c>
      <c r="D66" s="4">
        <v>7</v>
      </c>
      <c r="E66" s="4" t="e">
        <f>VLOOKUP(Table1[[#This Row],[Player]],#REF!,22,0)</f>
        <v>#REF!</v>
      </c>
      <c r="F66" s="4" t="e">
        <f>IF(Table1[[#This Row],[Gross]]&gt;0,Table1[[#This Row],[Gross]]-72,0)</f>
        <v>#REF!</v>
      </c>
      <c r="G66" s="4" t="e">
        <f>IF(Table1[[#This Row],[Gross]]&gt;0,Table1[[#This Row],[Gross]]-Table1[[#This Row],[Index]],0)</f>
        <v>#REF!</v>
      </c>
      <c r="H66" s="4" t="e">
        <f>IF(Table1[[#This Row],[Net]]&gt;0,Table1[[#This Row],[Net]]-72,0)</f>
        <v>#REF!</v>
      </c>
      <c r="I66" s="10" t="e">
        <f>VLOOKUP(Table1[[#This Row],[Player]],#REF!,28,0)</f>
        <v>#REF!</v>
      </c>
    </row>
    <row r="67" spans="1:9" ht="12.75" x14ac:dyDescent="0.2">
      <c r="A67" s="8" t="s">
        <v>29</v>
      </c>
      <c r="B67" s="4" t="e">
        <f>VLOOKUP(A67,#REF!,2,0)</f>
        <v>#REF!</v>
      </c>
      <c r="C67" s="4" t="e">
        <f>VLOOKUP(Table1[[#This Row],[Player]],#REF!,3,0)</f>
        <v>#REF!</v>
      </c>
      <c r="D67" s="4">
        <v>8</v>
      </c>
      <c r="E67" s="4" t="e">
        <f>VLOOKUP(Table1[[#This Row],[Player]],#REF!,22,0)</f>
        <v>#REF!</v>
      </c>
      <c r="F67" s="4" t="e">
        <f>IF(Table1[[#This Row],[Gross]]&gt;0,Table1[[#This Row],[Gross]]-72,0)</f>
        <v>#REF!</v>
      </c>
      <c r="G67" s="4" t="e">
        <f>IF(Table1[[#This Row],[Gross]]&gt;0,Table1[[#This Row],[Gross]]-Table1[[#This Row],[Index]],0)</f>
        <v>#REF!</v>
      </c>
      <c r="H67" s="4" t="e">
        <f>IF(Table1[[#This Row],[Net]]&gt;0,Table1[[#This Row],[Net]]-72,0)</f>
        <v>#REF!</v>
      </c>
      <c r="I67" s="10">
        <v>0</v>
      </c>
    </row>
    <row r="68" spans="1:9" ht="12.75" x14ac:dyDescent="0.2">
      <c r="A68" s="8" t="s">
        <v>36</v>
      </c>
      <c r="B68" s="4" t="e">
        <f>VLOOKUP(A68,#REF!,2,0)</f>
        <v>#REF!</v>
      </c>
      <c r="C68" s="4" t="e">
        <f>VLOOKUP(Table1[[#This Row],[Player]],#REF!,3,0)</f>
        <v>#REF!</v>
      </c>
      <c r="D68" s="4">
        <v>1</v>
      </c>
      <c r="E68" s="4" t="e">
        <f>VLOOKUP(Table1[[#This Row],[Player]],#REF!,22,0)</f>
        <v>#REF!</v>
      </c>
      <c r="F68" s="4" t="e">
        <f>IF(Table1[[#This Row],[Gross]]&gt;0,Table1[[#This Row],[Gross]]-72,0)</f>
        <v>#REF!</v>
      </c>
      <c r="G68" s="4" t="e">
        <f>IF(Table1[[#This Row],[Gross]]&gt;0,Table1[[#This Row],[Gross]]-Table1[[#This Row],[Index]],0)</f>
        <v>#REF!</v>
      </c>
      <c r="H68" s="4" t="e">
        <f>IF(Table1[[#This Row],[Net]]&gt;0,Table1[[#This Row],[Net]]-72,0)</f>
        <v>#REF!</v>
      </c>
      <c r="I68" s="10">
        <v>0</v>
      </c>
    </row>
    <row r="69" spans="1:9" ht="12.75" x14ac:dyDescent="0.2">
      <c r="A69" s="8" t="s">
        <v>36</v>
      </c>
      <c r="B69" s="4" t="e">
        <f>VLOOKUP(A69,#REF!,2,0)</f>
        <v>#REF!</v>
      </c>
      <c r="C69" s="4" t="e">
        <f>VLOOKUP(Table1[[#This Row],[Player]],#REF!,3,0)</f>
        <v>#REF!</v>
      </c>
      <c r="D69" s="4">
        <v>2</v>
      </c>
      <c r="E69" s="4" t="e">
        <f>VLOOKUP(Table1[[#This Row],[Player]],#REF!,22,0)</f>
        <v>#REF!</v>
      </c>
      <c r="F69" s="4" t="e">
        <f>IF(Table1[[#This Row],[Gross]]&gt;0,Table1[[#This Row],[Gross]]-72,0)</f>
        <v>#REF!</v>
      </c>
      <c r="G69" s="4" t="e">
        <f>IF(Table1[[#This Row],[Gross]]&gt;0,Table1[[#This Row],[Gross]]-Table1[[#This Row],[Index]],0)</f>
        <v>#REF!</v>
      </c>
      <c r="H69" s="4" t="e">
        <f>IF(Table1[[#This Row],[Net]]&gt;0,Table1[[#This Row],[Net]]-72,0)</f>
        <v>#REF!</v>
      </c>
      <c r="I69" s="10" t="e">
        <f>VLOOKUP(Table1[[#This Row],[Player]],#REF!,28,0)</f>
        <v>#REF!</v>
      </c>
    </row>
    <row r="70" spans="1:9" ht="12.75" x14ac:dyDescent="0.2">
      <c r="A70" s="8" t="s">
        <v>36</v>
      </c>
      <c r="B70" s="4" t="e">
        <f>VLOOKUP(A70,#REF!,2,0)</f>
        <v>#REF!</v>
      </c>
      <c r="C70" s="4" t="e">
        <f>VLOOKUP(Table1[[#This Row],[Player]],#REF!,3,0)</f>
        <v>#REF!</v>
      </c>
      <c r="D70" s="4">
        <v>3</v>
      </c>
      <c r="E70" s="4" t="e">
        <f>VLOOKUP(Table1[[#This Row],[Player]],#REF!,22,0)</f>
        <v>#REF!</v>
      </c>
      <c r="F70" s="4" t="e">
        <f>IF(Table1[[#This Row],[Gross]]&gt;0,Table1[[#This Row],[Gross]]-72,0)</f>
        <v>#REF!</v>
      </c>
      <c r="G70" s="4" t="e">
        <f>IF(Table1[[#This Row],[Gross]]&gt;0,Table1[[#This Row],[Gross]]-Table1[[#This Row],[Index]],0)</f>
        <v>#REF!</v>
      </c>
      <c r="H70" s="4" t="e">
        <f>IF(Table1[[#This Row],[Net]]&gt;0,Table1[[#This Row],[Net]]-72,0)</f>
        <v>#REF!</v>
      </c>
      <c r="I70" s="10" t="e">
        <f>VLOOKUP(Table1[[#This Row],[Player]],#REF!,28,0)</f>
        <v>#REF!</v>
      </c>
    </row>
    <row r="71" spans="1:9" ht="12.75" x14ac:dyDescent="0.2">
      <c r="A71" s="8" t="s">
        <v>36</v>
      </c>
      <c r="B71" s="4" t="e">
        <f>VLOOKUP(A71,#REF!,2,0)</f>
        <v>#REF!</v>
      </c>
      <c r="C71" s="4" t="e">
        <f>VLOOKUP(Table1[[#This Row],[Player]],#REF!,3,0)</f>
        <v>#REF!</v>
      </c>
      <c r="D71" s="4">
        <v>6</v>
      </c>
      <c r="E71" s="4" t="e">
        <f>VLOOKUP(Table1[[#This Row],[Player]],#REF!,22,0)</f>
        <v>#REF!</v>
      </c>
      <c r="F71" s="4" t="e">
        <f>IF(Table1[[#This Row],[Gross]]&gt;0,Table1[[#This Row],[Gross]]-72,0)</f>
        <v>#REF!</v>
      </c>
      <c r="G71" s="4" t="e">
        <f>IF(Table1[[#This Row],[Gross]]&gt;0,Table1[[#This Row],[Gross]]-Table1[[#This Row],[Index]],0)</f>
        <v>#REF!</v>
      </c>
      <c r="H71" s="4" t="e">
        <f>IF(Table1[[#This Row],[Net]]&gt;0,Table1[[#This Row],[Net]]-72,0)</f>
        <v>#REF!</v>
      </c>
      <c r="I71" s="10" t="e">
        <f>VLOOKUP(Table1[[#This Row],[Player]],#REF!,28,0)</f>
        <v>#REF!</v>
      </c>
    </row>
    <row r="72" spans="1:9" ht="12.75" x14ac:dyDescent="0.2">
      <c r="A72" s="8" t="s">
        <v>36</v>
      </c>
      <c r="B72" s="4" t="e">
        <f>VLOOKUP(A72,#REF!,2,0)</f>
        <v>#REF!</v>
      </c>
      <c r="C72" s="4" t="e">
        <f>VLOOKUP(Table1[[#This Row],[Player]],#REF!,3,0)</f>
        <v>#REF!</v>
      </c>
      <c r="D72" s="4">
        <v>7</v>
      </c>
      <c r="E72" s="4" t="e">
        <f>VLOOKUP(Table1[[#This Row],[Player]],#REF!,22,0)</f>
        <v>#REF!</v>
      </c>
      <c r="F72" s="4" t="e">
        <f>IF(Table1[[#This Row],[Gross]]&gt;0,Table1[[#This Row],[Gross]]-72,0)</f>
        <v>#REF!</v>
      </c>
      <c r="G72" s="4" t="e">
        <f>IF(Table1[[#This Row],[Gross]]&gt;0,Table1[[#This Row],[Gross]]-Table1[[#This Row],[Index]],0)</f>
        <v>#REF!</v>
      </c>
      <c r="H72" s="4" t="e">
        <f>IF(Table1[[#This Row],[Net]]&gt;0,Table1[[#This Row],[Net]]-72,0)</f>
        <v>#REF!</v>
      </c>
      <c r="I72" s="10" t="e">
        <f>VLOOKUP(Table1[[#This Row],[Player]],#REF!,28,0)</f>
        <v>#REF!</v>
      </c>
    </row>
    <row r="73" spans="1:9" ht="12.75" x14ac:dyDescent="0.2">
      <c r="A73" s="8" t="s">
        <v>36</v>
      </c>
      <c r="B73" s="4" t="e">
        <f>VLOOKUP(A73,#REF!,2,0)</f>
        <v>#REF!</v>
      </c>
      <c r="C73" s="4" t="e">
        <f>VLOOKUP(Table1[[#This Row],[Player]],#REF!,3,0)</f>
        <v>#REF!</v>
      </c>
      <c r="D73" s="4">
        <v>8</v>
      </c>
      <c r="E73" s="4" t="e">
        <f>VLOOKUP(Table1[[#This Row],[Player]],#REF!,22,0)</f>
        <v>#REF!</v>
      </c>
      <c r="F73" s="4" t="e">
        <f>IF(Table1[[#This Row],[Gross]]&gt;0,Table1[[#This Row],[Gross]]-72,0)</f>
        <v>#REF!</v>
      </c>
      <c r="G73" s="4" t="e">
        <f>IF(Table1[[#This Row],[Gross]]&gt;0,Table1[[#This Row],[Gross]]-Table1[[#This Row],[Index]],0)</f>
        <v>#REF!</v>
      </c>
      <c r="H73" s="4" t="e">
        <f>IF(Table1[[#This Row],[Net]]&gt;0,Table1[[#This Row],[Net]]-72,0)</f>
        <v>#REF!</v>
      </c>
      <c r="I73" s="10">
        <v>0</v>
      </c>
    </row>
    <row r="74" spans="1:9" ht="12.75" x14ac:dyDescent="0.2">
      <c r="A74" s="8" t="s">
        <v>31</v>
      </c>
      <c r="B74" s="4" t="e">
        <f>VLOOKUP(A74,#REF!,2,0)</f>
        <v>#REF!</v>
      </c>
      <c r="C74" s="4" t="e">
        <f>VLOOKUP(Table1[[#This Row],[Player]],#REF!,3,0)</f>
        <v>#REF!</v>
      </c>
      <c r="D74" s="4">
        <v>1</v>
      </c>
      <c r="E74" s="4" t="e">
        <f>VLOOKUP(Table1[[#This Row],[Player]],#REF!,22,0)</f>
        <v>#REF!</v>
      </c>
      <c r="F74" s="4" t="e">
        <f>IF(Table1[[#This Row],[Gross]]&gt;0,Table1[[#This Row],[Gross]]-72,0)</f>
        <v>#REF!</v>
      </c>
      <c r="G74" s="4" t="e">
        <f>IF(Table1[[#This Row],[Gross]]&gt;0,Table1[[#This Row],[Gross]]-Table1[[#This Row],[Index]],0)</f>
        <v>#REF!</v>
      </c>
      <c r="H74" s="4" t="e">
        <f>IF(Table1[[#This Row],[Net]]&gt;0,Table1[[#This Row],[Net]]-72,0)</f>
        <v>#REF!</v>
      </c>
      <c r="I74" s="10">
        <v>0</v>
      </c>
    </row>
    <row r="75" spans="1:9" ht="12.75" x14ac:dyDescent="0.2">
      <c r="A75" s="8" t="s">
        <v>31</v>
      </c>
      <c r="B75" s="4" t="e">
        <f>VLOOKUP(A75,#REF!,2,0)</f>
        <v>#REF!</v>
      </c>
      <c r="C75" s="4" t="e">
        <f>VLOOKUP(Table1[[#This Row],[Player]],#REF!,3,0)</f>
        <v>#REF!</v>
      </c>
      <c r="D75" s="4">
        <v>2</v>
      </c>
      <c r="E75" s="4" t="e">
        <f>VLOOKUP(Table1[[#This Row],[Player]],#REF!,22,0)</f>
        <v>#REF!</v>
      </c>
      <c r="F75" s="4" t="e">
        <f>IF(Table1[[#This Row],[Gross]]&gt;0,Table1[[#This Row],[Gross]]-72,0)</f>
        <v>#REF!</v>
      </c>
      <c r="G75" s="4" t="e">
        <f>IF(Table1[[#This Row],[Gross]]&gt;0,Table1[[#This Row],[Gross]]-Table1[[#This Row],[Index]],0)</f>
        <v>#REF!</v>
      </c>
      <c r="H75" s="4" t="e">
        <f>IF(Table1[[#This Row],[Net]]&gt;0,Table1[[#This Row],[Net]]-72,0)</f>
        <v>#REF!</v>
      </c>
      <c r="I75" s="10" t="e">
        <f>VLOOKUP(Table1[[#This Row],[Player]],#REF!,28,0)</f>
        <v>#REF!</v>
      </c>
    </row>
    <row r="76" spans="1:9" ht="12.75" x14ac:dyDescent="0.2">
      <c r="A76" s="8" t="s">
        <v>31</v>
      </c>
      <c r="B76" s="4" t="e">
        <f>VLOOKUP(A76,#REF!,2,0)</f>
        <v>#REF!</v>
      </c>
      <c r="C76" s="4" t="e">
        <f>VLOOKUP(Table1[[#This Row],[Player]],#REF!,3,0)</f>
        <v>#REF!</v>
      </c>
      <c r="D76" s="4">
        <v>3</v>
      </c>
      <c r="E76" s="4" t="e">
        <f>VLOOKUP(Table1[[#This Row],[Player]],#REF!,22,0)</f>
        <v>#REF!</v>
      </c>
      <c r="F76" s="4" t="e">
        <f>IF(Table1[[#This Row],[Gross]]&gt;0,Table1[[#This Row],[Gross]]-72,0)</f>
        <v>#REF!</v>
      </c>
      <c r="G76" s="4" t="e">
        <f>IF(Table1[[#This Row],[Gross]]&gt;0,Table1[[#This Row],[Gross]]-Table1[[#This Row],[Index]],0)</f>
        <v>#REF!</v>
      </c>
      <c r="H76" s="4" t="e">
        <f>IF(Table1[[#This Row],[Net]]&gt;0,Table1[[#This Row],[Net]]-72,0)</f>
        <v>#REF!</v>
      </c>
      <c r="I76" s="10" t="e">
        <f>VLOOKUP(Table1[[#This Row],[Player]],#REF!,28,0)</f>
        <v>#REF!</v>
      </c>
    </row>
    <row r="77" spans="1:9" ht="12.75" x14ac:dyDescent="0.2">
      <c r="A77" s="8" t="s">
        <v>31</v>
      </c>
      <c r="B77" s="4" t="e">
        <f>VLOOKUP(A77,#REF!,2,0)</f>
        <v>#REF!</v>
      </c>
      <c r="C77" s="4" t="e">
        <f>VLOOKUP(Table1[[#This Row],[Player]],#REF!,3,0)</f>
        <v>#REF!</v>
      </c>
      <c r="D77" s="4">
        <v>6</v>
      </c>
      <c r="E77" s="4" t="e">
        <f>VLOOKUP(Table1[[#This Row],[Player]],#REF!,22,0)</f>
        <v>#REF!</v>
      </c>
      <c r="F77" s="4" t="e">
        <f>IF(Table1[[#This Row],[Gross]]&gt;0,Table1[[#This Row],[Gross]]-72,0)</f>
        <v>#REF!</v>
      </c>
      <c r="G77" s="4" t="e">
        <f>IF(Table1[[#This Row],[Gross]]&gt;0,Table1[[#This Row],[Gross]]-Table1[[#This Row],[Index]],0)</f>
        <v>#REF!</v>
      </c>
      <c r="H77" s="4" t="e">
        <f>IF(Table1[[#This Row],[Net]]&gt;0,Table1[[#This Row],[Net]]-72,0)</f>
        <v>#REF!</v>
      </c>
      <c r="I77" s="10" t="e">
        <f>VLOOKUP(Table1[[#This Row],[Player]],#REF!,28,0)</f>
        <v>#REF!</v>
      </c>
    </row>
    <row r="78" spans="1:9" ht="12.75" x14ac:dyDescent="0.2">
      <c r="A78" s="8" t="s">
        <v>31</v>
      </c>
      <c r="B78" s="4" t="e">
        <f>VLOOKUP(A78,#REF!,2,0)</f>
        <v>#REF!</v>
      </c>
      <c r="C78" s="4" t="e">
        <f>VLOOKUP(Table1[[#This Row],[Player]],#REF!,3,0)</f>
        <v>#REF!</v>
      </c>
      <c r="D78" s="4">
        <v>7</v>
      </c>
      <c r="E78" s="4" t="e">
        <f>VLOOKUP(Table1[[#This Row],[Player]],#REF!,22,0)</f>
        <v>#REF!</v>
      </c>
      <c r="F78" s="4" t="e">
        <f>IF(Table1[[#This Row],[Gross]]&gt;0,Table1[[#This Row],[Gross]]-72,0)</f>
        <v>#REF!</v>
      </c>
      <c r="G78" s="4" t="e">
        <f>IF(Table1[[#This Row],[Gross]]&gt;0,Table1[[#This Row],[Gross]]-Table1[[#This Row],[Index]],0)</f>
        <v>#REF!</v>
      </c>
      <c r="H78" s="4" t="e">
        <f>IF(Table1[[#This Row],[Net]]&gt;0,Table1[[#This Row],[Net]]-72,0)</f>
        <v>#REF!</v>
      </c>
      <c r="I78" s="10" t="e">
        <f>VLOOKUP(Table1[[#This Row],[Player]],#REF!,28,0)</f>
        <v>#REF!</v>
      </c>
    </row>
    <row r="79" spans="1:9" ht="12.75" x14ac:dyDescent="0.2">
      <c r="A79" s="8" t="s">
        <v>31</v>
      </c>
      <c r="B79" s="4" t="e">
        <f>VLOOKUP(A79,#REF!,2,0)</f>
        <v>#REF!</v>
      </c>
      <c r="C79" s="4" t="e">
        <f>VLOOKUP(Table1[[#This Row],[Player]],#REF!,3,0)</f>
        <v>#REF!</v>
      </c>
      <c r="D79" s="4">
        <v>8</v>
      </c>
      <c r="E79" s="4" t="e">
        <f>VLOOKUP(Table1[[#This Row],[Player]],#REF!,22,0)</f>
        <v>#REF!</v>
      </c>
      <c r="F79" s="4" t="e">
        <f>IF(Table1[[#This Row],[Gross]]&gt;0,Table1[[#This Row],[Gross]]-72,0)</f>
        <v>#REF!</v>
      </c>
      <c r="G79" s="4" t="e">
        <f>IF(Table1[[#This Row],[Gross]]&gt;0,Table1[[#This Row],[Gross]]-Table1[[#This Row],[Index]],0)</f>
        <v>#REF!</v>
      </c>
      <c r="H79" s="4" t="e">
        <f>IF(Table1[[#This Row],[Net]]&gt;0,Table1[[#This Row],[Net]]-72,0)</f>
        <v>#REF!</v>
      </c>
      <c r="I79" s="10">
        <v>0</v>
      </c>
    </row>
    <row r="80" spans="1:9" ht="12.75" x14ac:dyDescent="0.2">
      <c r="A80" s="8" t="s">
        <v>34</v>
      </c>
      <c r="B80" s="4" t="e">
        <f>VLOOKUP(A80,#REF!,2,0)</f>
        <v>#REF!</v>
      </c>
      <c r="C80" s="4" t="e">
        <f>VLOOKUP(Table1[[#This Row],[Player]],#REF!,3,0)</f>
        <v>#REF!</v>
      </c>
      <c r="D80" s="4">
        <v>1</v>
      </c>
      <c r="E80" s="4" t="e">
        <f>VLOOKUP(Table1[[#This Row],[Player]],#REF!,22,0)</f>
        <v>#REF!</v>
      </c>
      <c r="F80" s="4" t="e">
        <f>IF(Table1[[#This Row],[Gross]]&gt;0,Table1[[#This Row],[Gross]]-72,0)</f>
        <v>#REF!</v>
      </c>
      <c r="G80" s="4" t="e">
        <f>IF(Table1[[#This Row],[Gross]]&gt;0,Table1[[#This Row],[Gross]]-Table1[[#This Row],[Index]],0)</f>
        <v>#REF!</v>
      </c>
      <c r="H80" s="4" t="e">
        <f>IF(Table1[[#This Row],[Net]]&gt;0,Table1[[#This Row],[Net]]-72,0)</f>
        <v>#REF!</v>
      </c>
      <c r="I80" s="10">
        <v>0</v>
      </c>
    </row>
    <row r="81" spans="1:9" ht="12.75" x14ac:dyDescent="0.2">
      <c r="A81" s="8" t="s">
        <v>34</v>
      </c>
      <c r="B81" s="4" t="e">
        <f>VLOOKUP(A81,#REF!,2,0)</f>
        <v>#REF!</v>
      </c>
      <c r="C81" s="4" t="e">
        <f>VLOOKUP(Table1[[#This Row],[Player]],#REF!,3,0)</f>
        <v>#REF!</v>
      </c>
      <c r="D81" s="4">
        <v>2</v>
      </c>
      <c r="E81" s="4" t="e">
        <f>VLOOKUP(Table1[[#This Row],[Player]],#REF!,22,0)</f>
        <v>#REF!</v>
      </c>
      <c r="F81" s="4" t="e">
        <f>IF(Table1[[#This Row],[Gross]]&gt;0,Table1[[#This Row],[Gross]]-72,0)</f>
        <v>#REF!</v>
      </c>
      <c r="G81" s="4" t="e">
        <f>IF(Table1[[#This Row],[Gross]]&gt;0,Table1[[#This Row],[Gross]]-Table1[[#This Row],[Index]],0)</f>
        <v>#REF!</v>
      </c>
      <c r="H81" s="4" t="e">
        <f>IF(Table1[[#This Row],[Net]]&gt;0,Table1[[#This Row],[Net]]-72,0)</f>
        <v>#REF!</v>
      </c>
      <c r="I81" s="10" t="e">
        <f>VLOOKUP(Table1[[#This Row],[Player]],#REF!,28,0)</f>
        <v>#REF!</v>
      </c>
    </row>
    <row r="82" spans="1:9" ht="12.75" x14ac:dyDescent="0.2">
      <c r="A82" s="8" t="s">
        <v>34</v>
      </c>
      <c r="B82" s="4" t="e">
        <f>VLOOKUP(A82,#REF!,2,0)</f>
        <v>#REF!</v>
      </c>
      <c r="C82" s="4" t="e">
        <f>VLOOKUP(Table1[[#This Row],[Player]],#REF!,3,0)</f>
        <v>#REF!</v>
      </c>
      <c r="D82" s="4">
        <v>3</v>
      </c>
      <c r="E82" s="4" t="e">
        <f>VLOOKUP(Table1[[#This Row],[Player]],#REF!,22,0)</f>
        <v>#REF!</v>
      </c>
      <c r="F82" s="4" t="e">
        <f>IF(Table1[[#This Row],[Gross]]&gt;0,Table1[[#This Row],[Gross]]-72,0)</f>
        <v>#REF!</v>
      </c>
      <c r="G82" s="4" t="e">
        <f>IF(Table1[[#This Row],[Gross]]&gt;0,Table1[[#This Row],[Gross]]-Table1[[#This Row],[Index]],0)</f>
        <v>#REF!</v>
      </c>
      <c r="H82" s="4" t="e">
        <f>IF(Table1[[#This Row],[Net]]&gt;0,Table1[[#This Row],[Net]]-72,0)</f>
        <v>#REF!</v>
      </c>
      <c r="I82" s="10" t="e">
        <f>VLOOKUP(Table1[[#This Row],[Player]],#REF!,28,0)</f>
        <v>#REF!</v>
      </c>
    </row>
    <row r="83" spans="1:9" ht="12.75" x14ac:dyDescent="0.2">
      <c r="A83" s="8" t="s">
        <v>34</v>
      </c>
      <c r="B83" s="4" t="e">
        <f>VLOOKUP(A83,#REF!,2,0)</f>
        <v>#REF!</v>
      </c>
      <c r="C83" s="4" t="e">
        <f>VLOOKUP(Table1[[#This Row],[Player]],#REF!,3,0)</f>
        <v>#REF!</v>
      </c>
      <c r="D83" s="4">
        <v>6</v>
      </c>
      <c r="E83" s="4" t="e">
        <f>VLOOKUP(Table1[[#This Row],[Player]],#REF!,22,0)</f>
        <v>#REF!</v>
      </c>
      <c r="F83" s="4" t="e">
        <f>IF(Table1[[#This Row],[Gross]]&gt;0,Table1[[#This Row],[Gross]]-72,0)</f>
        <v>#REF!</v>
      </c>
      <c r="G83" s="4" t="e">
        <f>IF(Table1[[#This Row],[Gross]]&gt;0,Table1[[#This Row],[Gross]]-Table1[[#This Row],[Index]],0)</f>
        <v>#REF!</v>
      </c>
      <c r="H83" s="4" t="e">
        <f>IF(Table1[[#This Row],[Net]]&gt;0,Table1[[#This Row],[Net]]-72,0)</f>
        <v>#REF!</v>
      </c>
      <c r="I83" s="10" t="e">
        <f>VLOOKUP(Table1[[#This Row],[Player]],#REF!,28,0)</f>
        <v>#REF!</v>
      </c>
    </row>
    <row r="84" spans="1:9" ht="12.75" x14ac:dyDescent="0.2">
      <c r="A84" s="8" t="s">
        <v>34</v>
      </c>
      <c r="B84" s="4" t="e">
        <f>VLOOKUP(A84,#REF!,2,0)</f>
        <v>#REF!</v>
      </c>
      <c r="C84" s="4" t="e">
        <f>VLOOKUP(Table1[[#This Row],[Player]],#REF!,3,0)</f>
        <v>#REF!</v>
      </c>
      <c r="D84" s="4">
        <v>7</v>
      </c>
      <c r="E84" s="4" t="e">
        <f>VLOOKUP(Table1[[#This Row],[Player]],#REF!,22,0)</f>
        <v>#REF!</v>
      </c>
      <c r="F84" s="4" t="e">
        <f>IF(Table1[[#This Row],[Gross]]&gt;0,Table1[[#This Row],[Gross]]-72,0)</f>
        <v>#REF!</v>
      </c>
      <c r="G84" s="4" t="e">
        <f>IF(Table1[[#This Row],[Gross]]&gt;0,Table1[[#This Row],[Gross]]-Table1[[#This Row],[Index]],0)</f>
        <v>#REF!</v>
      </c>
      <c r="H84" s="4" t="e">
        <f>IF(Table1[[#This Row],[Net]]&gt;0,Table1[[#This Row],[Net]]-72,0)</f>
        <v>#REF!</v>
      </c>
      <c r="I84" s="10" t="e">
        <f>VLOOKUP(Table1[[#This Row],[Player]],#REF!,28,0)</f>
        <v>#REF!</v>
      </c>
    </row>
    <row r="85" spans="1:9" ht="12.75" x14ac:dyDescent="0.2">
      <c r="A85" s="8" t="s">
        <v>34</v>
      </c>
      <c r="B85" s="4" t="e">
        <f>VLOOKUP(A85,#REF!,2,0)</f>
        <v>#REF!</v>
      </c>
      <c r="C85" s="4" t="e">
        <f>VLOOKUP(Table1[[#This Row],[Player]],#REF!,3,0)</f>
        <v>#REF!</v>
      </c>
      <c r="D85" s="4">
        <v>8</v>
      </c>
      <c r="E85" s="4" t="e">
        <f>VLOOKUP(Table1[[#This Row],[Player]],#REF!,22,0)</f>
        <v>#REF!</v>
      </c>
      <c r="F85" s="4" t="e">
        <f>IF(Table1[[#This Row],[Gross]]&gt;0,Table1[[#This Row],[Gross]]-72,0)</f>
        <v>#REF!</v>
      </c>
      <c r="G85" s="4" t="e">
        <f>IF(Table1[[#This Row],[Gross]]&gt;0,Table1[[#This Row],[Gross]]-Table1[[#This Row],[Index]],0)</f>
        <v>#REF!</v>
      </c>
      <c r="H85" s="4" t="e">
        <f>IF(Table1[[#This Row],[Net]]&gt;0,Table1[[#This Row],[Net]]-72,0)</f>
        <v>#REF!</v>
      </c>
      <c r="I85" s="10">
        <v>0</v>
      </c>
    </row>
    <row r="86" spans="1:9" ht="12.75" x14ac:dyDescent="0.2">
      <c r="A86" s="8" t="s">
        <v>35</v>
      </c>
      <c r="B86" s="4" t="e">
        <f>VLOOKUP(A86,#REF!,2,0)</f>
        <v>#REF!</v>
      </c>
      <c r="C86" s="4" t="e">
        <f>VLOOKUP(Table1[[#This Row],[Player]],#REF!,3,0)</f>
        <v>#REF!</v>
      </c>
      <c r="D86" s="4">
        <v>1</v>
      </c>
      <c r="E86" s="4" t="e">
        <f>VLOOKUP(Table1[[#This Row],[Player]],#REF!,22,0)</f>
        <v>#REF!</v>
      </c>
      <c r="F86" s="4" t="e">
        <f>IF(Table1[[#This Row],[Gross]]&gt;0,Table1[[#This Row],[Gross]]-72,0)</f>
        <v>#REF!</v>
      </c>
      <c r="G86" s="4" t="e">
        <f>IF(Table1[[#This Row],[Gross]]&gt;0,Table1[[#This Row],[Gross]]-Table1[[#This Row],[Index]],0)</f>
        <v>#REF!</v>
      </c>
      <c r="H86" s="4" t="e">
        <f>IF(Table1[[#This Row],[Net]]&gt;0,Table1[[#This Row],[Net]]-72,0)</f>
        <v>#REF!</v>
      </c>
      <c r="I86" s="10">
        <v>0</v>
      </c>
    </row>
    <row r="87" spans="1:9" ht="12.75" x14ac:dyDescent="0.2">
      <c r="A87" s="8" t="s">
        <v>35</v>
      </c>
      <c r="B87" s="4" t="e">
        <f>VLOOKUP(A87,#REF!,2,0)</f>
        <v>#REF!</v>
      </c>
      <c r="C87" s="4" t="e">
        <f>VLOOKUP(Table1[[#This Row],[Player]],#REF!,3,0)</f>
        <v>#REF!</v>
      </c>
      <c r="D87" s="4">
        <v>2</v>
      </c>
      <c r="E87" s="4" t="e">
        <f>VLOOKUP(Table1[[#This Row],[Player]],#REF!,22,0)</f>
        <v>#REF!</v>
      </c>
      <c r="F87" s="4" t="e">
        <f>IF(Table1[[#This Row],[Gross]]&gt;0,Table1[[#This Row],[Gross]]-72,0)</f>
        <v>#REF!</v>
      </c>
      <c r="G87" s="4" t="e">
        <f>IF(Table1[[#This Row],[Gross]]&gt;0,Table1[[#This Row],[Gross]]-Table1[[#This Row],[Index]],0)</f>
        <v>#REF!</v>
      </c>
      <c r="H87" s="4" t="e">
        <f>IF(Table1[[#This Row],[Net]]&gt;0,Table1[[#This Row],[Net]]-72,0)</f>
        <v>#REF!</v>
      </c>
      <c r="I87" s="10" t="e">
        <f>VLOOKUP(Table1[[#This Row],[Player]],#REF!,28,0)</f>
        <v>#REF!</v>
      </c>
    </row>
    <row r="88" spans="1:9" ht="12.75" x14ac:dyDescent="0.2">
      <c r="A88" s="8" t="s">
        <v>35</v>
      </c>
      <c r="B88" s="4" t="e">
        <f>VLOOKUP(A88,#REF!,2,0)</f>
        <v>#REF!</v>
      </c>
      <c r="C88" s="4" t="e">
        <f>VLOOKUP(Table1[[#This Row],[Player]],#REF!,3,0)</f>
        <v>#REF!</v>
      </c>
      <c r="D88" s="4">
        <v>3</v>
      </c>
      <c r="E88" s="4" t="e">
        <f>VLOOKUP(Table1[[#This Row],[Player]],#REF!,22,0)</f>
        <v>#REF!</v>
      </c>
      <c r="F88" s="4" t="e">
        <f>IF(Table1[[#This Row],[Gross]]&gt;0,Table1[[#This Row],[Gross]]-72,0)</f>
        <v>#REF!</v>
      </c>
      <c r="G88" s="4" t="e">
        <f>IF(Table1[[#This Row],[Gross]]&gt;0,Table1[[#This Row],[Gross]]-Table1[[#This Row],[Index]],0)</f>
        <v>#REF!</v>
      </c>
      <c r="H88" s="4" t="e">
        <f>IF(Table1[[#This Row],[Net]]&gt;0,Table1[[#This Row],[Net]]-72,0)</f>
        <v>#REF!</v>
      </c>
      <c r="I88" s="10" t="e">
        <f>VLOOKUP(Table1[[#This Row],[Player]],#REF!,28,0)</f>
        <v>#REF!</v>
      </c>
    </row>
    <row r="89" spans="1:9" ht="12.75" x14ac:dyDescent="0.2">
      <c r="A89" s="8" t="s">
        <v>35</v>
      </c>
      <c r="B89" s="4" t="e">
        <f>VLOOKUP(A89,#REF!,2,0)</f>
        <v>#REF!</v>
      </c>
      <c r="C89" s="4" t="e">
        <f>VLOOKUP(Table1[[#This Row],[Player]],#REF!,3,0)</f>
        <v>#REF!</v>
      </c>
      <c r="D89" s="4">
        <v>6</v>
      </c>
      <c r="E89" s="4" t="e">
        <f>VLOOKUP(Table1[[#This Row],[Player]],#REF!,22,0)</f>
        <v>#REF!</v>
      </c>
      <c r="F89" s="4" t="e">
        <f>IF(Table1[[#This Row],[Gross]]&gt;0,Table1[[#This Row],[Gross]]-72,0)</f>
        <v>#REF!</v>
      </c>
      <c r="G89" s="4" t="e">
        <f>IF(Table1[[#This Row],[Gross]]&gt;0,Table1[[#This Row],[Gross]]-Table1[[#This Row],[Index]],0)</f>
        <v>#REF!</v>
      </c>
      <c r="H89" s="4" t="e">
        <f>IF(Table1[[#This Row],[Net]]&gt;0,Table1[[#This Row],[Net]]-72,0)</f>
        <v>#REF!</v>
      </c>
      <c r="I89" s="10" t="e">
        <f>VLOOKUP(Table1[[#This Row],[Player]],#REF!,28,0)</f>
        <v>#REF!</v>
      </c>
    </row>
    <row r="90" spans="1:9" ht="12.75" x14ac:dyDescent="0.2">
      <c r="A90" s="8" t="s">
        <v>35</v>
      </c>
      <c r="B90" s="4" t="e">
        <f>VLOOKUP(A90,#REF!,2,0)</f>
        <v>#REF!</v>
      </c>
      <c r="C90" s="4" t="e">
        <f>VLOOKUP(Table1[[#This Row],[Player]],#REF!,3,0)</f>
        <v>#REF!</v>
      </c>
      <c r="D90" s="4">
        <v>7</v>
      </c>
      <c r="E90" s="4" t="e">
        <f>VLOOKUP(Table1[[#This Row],[Player]],#REF!,22,0)</f>
        <v>#REF!</v>
      </c>
      <c r="F90" s="4" t="e">
        <f>IF(Table1[[#This Row],[Gross]]&gt;0,Table1[[#This Row],[Gross]]-72,0)</f>
        <v>#REF!</v>
      </c>
      <c r="G90" s="4" t="e">
        <f>IF(Table1[[#This Row],[Gross]]&gt;0,Table1[[#This Row],[Gross]]-Table1[[#This Row],[Index]],0)</f>
        <v>#REF!</v>
      </c>
      <c r="H90" s="4" t="e">
        <f>IF(Table1[[#This Row],[Net]]&gt;0,Table1[[#This Row],[Net]]-72,0)</f>
        <v>#REF!</v>
      </c>
      <c r="I90" s="10" t="e">
        <f>VLOOKUP(Table1[[#This Row],[Player]],#REF!,28,0)</f>
        <v>#REF!</v>
      </c>
    </row>
    <row r="91" spans="1:9" ht="12.75" x14ac:dyDescent="0.2">
      <c r="A91" s="8" t="s">
        <v>35</v>
      </c>
      <c r="B91" s="4" t="e">
        <f>VLOOKUP(A91,#REF!,2,0)</f>
        <v>#REF!</v>
      </c>
      <c r="C91" s="4" t="e">
        <f>VLOOKUP(Table1[[#This Row],[Player]],#REF!,3,0)</f>
        <v>#REF!</v>
      </c>
      <c r="D91" s="4">
        <v>8</v>
      </c>
      <c r="E91" s="4" t="e">
        <f>VLOOKUP(Table1[[#This Row],[Player]],#REF!,22,0)</f>
        <v>#REF!</v>
      </c>
      <c r="F91" s="4" t="e">
        <f>IF(Table1[[#This Row],[Gross]]&gt;0,Table1[[#This Row],[Gross]]-72,0)</f>
        <v>#REF!</v>
      </c>
      <c r="G91" s="4" t="e">
        <f>IF(Table1[[#This Row],[Gross]]&gt;0,Table1[[#This Row],[Gross]]-Table1[[#This Row],[Index]],0)</f>
        <v>#REF!</v>
      </c>
      <c r="H91" s="4" t="e">
        <f>IF(Table1[[#This Row],[Net]]&gt;0,Table1[[#This Row],[Net]]-72,0)</f>
        <v>#REF!</v>
      </c>
      <c r="I91" s="10">
        <v>0</v>
      </c>
    </row>
    <row r="92" spans="1:9" ht="12.75" x14ac:dyDescent="0.2">
      <c r="A92" s="8" t="s">
        <v>37</v>
      </c>
      <c r="B92" s="4" t="e">
        <f>VLOOKUP(A92,#REF!,2,0)</f>
        <v>#REF!</v>
      </c>
      <c r="C92" s="4" t="e">
        <f>VLOOKUP(Table1[[#This Row],[Player]],#REF!,3,0)</f>
        <v>#REF!</v>
      </c>
      <c r="D92" s="4">
        <v>1</v>
      </c>
      <c r="E92" s="4" t="e">
        <f>VLOOKUP(Table1[[#This Row],[Player]],#REF!,22,0)</f>
        <v>#REF!</v>
      </c>
      <c r="F92" s="4" t="e">
        <f>IF(Table1[[#This Row],[Gross]]&gt;0,Table1[[#This Row],[Gross]]-72,0)</f>
        <v>#REF!</v>
      </c>
      <c r="G92" s="4" t="e">
        <f>IF(Table1[[#This Row],[Gross]]&gt;0,Table1[[#This Row],[Gross]]-Table1[[#This Row],[Index]],0)</f>
        <v>#REF!</v>
      </c>
      <c r="H92" s="4" t="e">
        <f>IF(Table1[[#This Row],[Net]]&gt;0,Table1[[#This Row],[Net]]-72,0)</f>
        <v>#REF!</v>
      </c>
      <c r="I92" s="10">
        <v>0</v>
      </c>
    </row>
    <row r="93" spans="1:9" ht="12.75" x14ac:dyDescent="0.2">
      <c r="A93" s="8" t="s">
        <v>37</v>
      </c>
      <c r="B93" s="4" t="e">
        <f>VLOOKUP(A93,#REF!,2,0)</f>
        <v>#REF!</v>
      </c>
      <c r="C93" s="4" t="e">
        <f>VLOOKUP(Table1[[#This Row],[Player]],#REF!,3,0)</f>
        <v>#REF!</v>
      </c>
      <c r="D93" s="4">
        <v>2</v>
      </c>
      <c r="E93" s="4" t="e">
        <f>VLOOKUP(Table1[[#This Row],[Player]],#REF!,22,0)</f>
        <v>#REF!</v>
      </c>
      <c r="F93" s="4" t="e">
        <f>IF(Table1[[#This Row],[Gross]]&gt;0,Table1[[#This Row],[Gross]]-72,0)</f>
        <v>#REF!</v>
      </c>
      <c r="G93" s="4" t="e">
        <f>IF(Table1[[#This Row],[Gross]]&gt;0,Table1[[#This Row],[Gross]]-Table1[[#This Row],[Index]],0)</f>
        <v>#REF!</v>
      </c>
      <c r="H93" s="4" t="e">
        <f>IF(Table1[[#This Row],[Net]]&gt;0,Table1[[#This Row],[Net]]-72,0)</f>
        <v>#REF!</v>
      </c>
      <c r="I93" s="10" t="e">
        <f>VLOOKUP(Table1[[#This Row],[Player]],#REF!,28,0)</f>
        <v>#REF!</v>
      </c>
    </row>
    <row r="94" spans="1:9" ht="12.75" x14ac:dyDescent="0.2">
      <c r="A94" s="8" t="s">
        <v>37</v>
      </c>
      <c r="B94" s="4" t="e">
        <f>VLOOKUP(A94,#REF!,2,0)</f>
        <v>#REF!</v>
      </c>
      <c r="C94" s="4" t="e">
        <f>VLOOKUP(Table1[[#This Row],[Player]],#REF!,3,0)</f>
        <v>#REF!</v>
      </c>
      <c r="D94" s="4">
        <v>3</v>
      </c>
      <c r="E94" s="4" t="e">
        <f>VLOOKUP(Table1[[#This Row],[Player]],#REF!,22,0)</f>
        <v>#REF!</v>
      </c>
      <c r="F94" s="4" t="e">
        <f>IF(Table1[[#This Row],[Gross]]&gt;0,Table1[[#This Row],[Gross]]-72,0)</f>
        <v>#REF!</v>
      </c>
      <c r="G94" s="4" t="e">
        <f>IF(Table1[[#This Row],[Gross]]&gt;0,Table1[[#This Row],[Gross]]-Table1[[#This Row],[Index]],0)</f>
        <v>#REF!</v>
      </c>
      <c r="H94" s="4" t="e">
        <f>IF(Table1[[#This Row],[Net]]&gt;0,Table1[[#This Row],[Net]]-72,0)</f>
        <v>#REF!</v>
      </c>
      <c r="I94" s="10" t="e">
        <f>VLOOKUP(Table1[[#This Row],[Player]],#REF!,28,0)</f>
        <v>#REF!</v>
      </c>
    </row>
    <row r="95" spans="1:9" ht="12.75" x14ac:dyDescent="0.2">
      <c r="A95" s="8" t="s">
        <v>37</v>
      </c>
      <c r="B95" s="4" t="e">
        <f>VLOOKUP(A95,#REF!,2,0)</f>
        <v>#REF!</v>
      </c>
      <c r="C95" s="4" t="e">
        <f>VLOOKUP(Table1[[#This Row],[Player]],#REF!,3,0)</f>
        <v>#REF!</v>
      </c>
      <c r="D95" s="4">
        <v>6</v>
      </c>
      <c r="E95" s="4" t="e">
        <f>VLOOKUP(Table1[[#This Row],[Player]],#REF!,22,0)</f>
        <v>#REF!</v>
      </c>
      <c r="F95" s="4" t="e">
        <f>IF(Table1[[#This Row],[Gross]]&gt;0,Table1[[#This Row],[Gross]]-72,0)</f>
        <v>#REF!</v>
      </c>
      <c r="G95" s="4" t="e">
        <f>IF(Table1[[#This Row],[Gross]]&gt;0,Table1[[#This Row],[Gross]]-Table1[[#This Row],[Index]],0)</f>
        <v>#REF!</v>
      </c>
      <c r="H95" s="4" t="e">
        <f>IF(Table1[[#This Row],[Net]]&gt;0,Table1[[#This Row],[Net]]-72,0)</f>
        <v>#REF!</v>
      </c>
      <c r="I95" s="10" t="e">
        <f>VLOOKUP(Table1[[#This Row],[Player]],#REF!,28,0)</f>
        <v>#REF!</v>
      </c>
    </row>
    <row r="96" spans="1:9" ht="12.75" x14ac:dyDescent="0.2">
      <c r="A96" s="8" t="s">
        <v>37</v>
      </c>
      <c r="B96" s="4" t="e">
        <f>VLOOKUP(A96,#REF!,2,0)</f>
        <v>#REF!</v>
      </c>
      <c r="C96" s="4" t="e">
        <f>VLOOKUP(Table1[[#This Row],[Player]],#REF!,3,0)</f>
        <v>#REF!</v>
      </c>
      <c r="D96" s="4">
        <v>7</v>
      </c>
      <c r="E96" s="4" t="e">
        <f>VLOOKUP(Table1[[#This Row],[Player]],#REF!,22,0)</f>
        <v>#REF!</v>
      </c>
      <c r="F96" s="4" t="e">
        <f>IF(Table1[[#This Row],[Gross]]&gt;0,Table1[[#This Row],[Gross]]-72,0)</f>
        <v>#REF!</v>
      </c>
      <c r="G96" s="4" t="e">
        <f>IF(Table1[[#This Row],[Gross]]&gt;0,Table1[[#This Row],[Gross]]-Table1[[#This Row],[Index]],0)</f>
        <v>#REF!</v>
      </c>
      <c r="H96" s="4" t="e">
        <f>IF(Table1[[#This Row],[Net]]&gt;0,Table1[[#This Row],[Net]]-72,0)</f>
        <v>#REF!</v>
      </c>
      <c r="I96" s="10" t="e">
        <f>VLOOKUP(Table1[[#This Row],[Player]],#REF!,28,0)</f>
        <v>#REF!</v>
      </c>
    </row>
    <row r="97" spans="1:9" ht="12.75" x14ac:dyDescent="0.2">
      <c r="A97" s="8" t="s">
        <v>37</v>
      </c>
      <c r="B97" s="4" t="e">
        <f>VLOOKUP(A97,#REF!,2,0)</f>
        <v>#REF!</v>
      </c>
      <c r="C97" s="4" t="e">
        <f>VLOOKUP(Table1[[#This Row],[Player]],#REF!,3,0)</f>
        <v>#REF!</v>
      </c>
      <c r="D97" s="4">
        <v>8</v>
      </c>
      <c r="E97" s="4" t="e">
        <f>VLOOKUP(Table1[[#This Row],[Player]],#REF!,22,0)</f>
        <v>#REF!</v>
      </c>
      <c r="F97" s="4" t="e">
        <f>IF(Table1[[#This Row],[Gross]]&gt;0,Table1[[#This Row],[Gross]]-72,0)</f>
        <v>#REF!</v>
      </c>
      <c r="G97" s="4" t="e">
        <f>IF(Table1[[#This Row],[Gross]]&gt;0,Table1[[#This Row],[Gross]]-Table1[[#This Row],[Index]],0)</f>
        <v>#REF!</v>
      </c>
      <c r="H97" s="4" t="e">
        <f>IF(Table1[[#This Row],[Net]]&gt;0,Table1[[#This Row],[Net]]-72,0)</f>
        <v>#REF!</v>
      </c>
      <c r="I97" s="10"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Dashboard</vt:lpstr>
      <vt:lpstr>Score Cards</vt:lpstr>
      <vt:lpstr>Results</vt:lpstr>
      <vt:lpstr>Contact-Player Info</vt:lpstr>
      <vt:lpstr>Pvt_CupPts</vt:lpstr>
      <vt:lpstr>Pvt_DTeam</vt:lpstr>
      <vt:lpstr>Pvt_ETeam</vt:lpstr>
      <vt:lpstr>Pvt_MTeam</vt:lpstr>
      <vt:lpstr>ScoringData</vt:lpstr>
    </vt:vector>
  </TitlesOfParts>
  <Company>Morgan Stanley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Newsome, Eric</dc:creator>
  <cp:lastModifiedBy>Danny Birdsall</cp:lastModifiedBy>
  <cp:lastPrinted>2020-09-22T20:17:09Z</cp:lastPrinted>
  <dcterms:created xsi:type="dcterms:W3CDTF">2012-07-30T14:40:50Z</dcterms:created>
  <dcterms:modified xsi:type="dcterms:W3CDTF">2022-01-04T20:37:00Z</dcterms:modified>
</cp:coreProperties>
</file>